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TLDIV PS" sheetId="8" r:id="rId1"/>
    <sheet name="Annexure-III 1 to 3" sheetId="3" r:id="rId2"/>
    <sheet name="Annexure-IV" sheetId="5" r:id="rId3"/>
    <sheet name="Annexure-XIX (TLDP-IV)" sheetId="7" r:id="rId4"/>
  </sheets>
  <externalReferences>
    <externalReference r:id="rId5"/>
  </externalReferences>
  <definedNames>
    <definedName name="_xlnm.Print_Area" localSheetId="1">'Annexure-III 1 to 3'!$A$1:$J$83</definedName>
    <definedName name="_xlnm.Print_Area" localSheetId="2">'Annexure-IV'!$A$1:$H$34</definedName>
    <definedName name="_xlnm.Print_Area" localSheetId="3">'Annexure-XIX (TLDP-IV)'!$A$1:$O$66</definedName>
    <definedName name="_xlnm.Print_Area" localSheetId="0">'TLDIV PS'!#REF!</definedName>
  </definedNames>
  <calcPr calcId="125725"/>
</workbook>
</file>

<file path=xl/calcChain.xml><?xml version="1.0" encoding="utf-8"?>
<calcChain xmlns="http://schemas.openxmlformats.org/spreadsheetml/2006/main">
  <c r="Q46" i="8"/>
  <c r="P46"/>
  <c r="O46"/>
  <c r="N46"/>
  <c r="M46"/>
  <c r="Q38"/>
  <c r="P38"/>
  <c r="O38"/>
  <c r="N38"/>
  <c r="M38"/>
  <c r="L38"/>
  <c r="K38"/>
  <c r="K45" s="1"/>
  <c r="K47" s="1"/>
  <c r="J38"/>
  <c r="I38"/>
  <c r="H38"/>
  <c r="G38"/>
  <c r="G45" s="1"/>
  <c r="G47" s="1"/>
  <c r="F38"/>
  <c r="E38"/>
  <c r="D38"/>
  <c r="C38"/>
  <c r="C45" s="1"/>
  <c r="C47" s="1"/>
  <c r="P30"/>
  <c r="L30"/>
  <c r="K30"/>
  <c r="J30"/>
  <c r="I30"/>
  <c r="H30"/>
  <c r="G30"/>
  <c r="F30"/>
  <c r="E30"/>
  <c r="D30"/>
  <c r="C30"/>
  <c r="Q28"/>
  <c r="P28"/>
  <c r="O28"/>
  <c r="N28"/>
  <c r="M28"/>
  <c r="Q27"/>
  <c r="P27"/>
  <c r="O27"/>
  <c r="N27"/>
  <c r="M27"/>
  <c r="Q26"/>
  <c r="P26"/>
  <c r="O26"/>
  <c r="N26"/>
  <c r="M26"/>
  <c r="Q25"/>
  <c r="P25"/>
  <c r="O25"/>
  <c r="N25"/>
  <c r="M25"/>
  <c r="Q24"/>
  <c r="P24"/>
  <c r="O24"/>
  <c r="N24"/>
  <c r="M24"/>
  <c r="Q23"/>
  <c r="P23"/>
  <c r="O23"/>
  <c r="N23"/>
  <c r="M23"/>
  <c r="Q22"/>
  <c r="Q30" s="1"/>
  <c r="P22"/>
  <c r="O22"/>
  <c r="O30" s="1"/>
  <c r="N22"/>
  <c r="N30" s="1"/>
  <c r="M22"/>
  <c r="M30" s="1"/>
  <c r="Q19"/>
  <c r="P19"/>
  <c r="O19"/>
  <c r="N19"/>
  <c r="M19"/>
  <c r="Q18"/>
  <c r="P18"/>
  <c r="O18"/>
  <c r="N18"/>
  <c r="M18"/>
  <c r="L16"/>
  <c r="L45" s="1"/>
  <c r="L47" s="1"/>
  <c r="K16"/>
  <c r="J16"/>
  <c r="J45" s="1"/>
  <c r="J47" s="1"/>
  <c r="I16"/>
  <c r="I45" s="1"/>
  <c r="I47" s="1"/>
  <c r="H16"/>
  <c r="H45" s="1"/>
  <c r="H47" s="1"/>
  <c r="G16"/>
  <c r="F16"/>
  <c r="F45" s="1"/>
  <c r="F47" s="1"/>
  <c r="E16"/>
  <c r="E45" s="1"/>
  <c r="E47" s="1"/>
  <c r="D16"/>
  <c r="D45" s="1"/>
  <c r="D47" s="1"/>
  <c r="C16"/>
  <c r="O15"/>
  <c r="Q14"/>
  <c r="P14"/>
  <c r="P15" s="1"/>
  <c r="O14"/>
  <c r="O16" s="1"/>
  <c r="N14"/>
  <c r="M14"/>
  <c r="Q11"/>
  <c r="P11"/>
  <c r="O11"/>
  <c r="N11"/>
  <c r="M11"/>
  <c r="O45" l="1"/>
  <c r="O47" s="1"/>
  <c r="N16"/>
  <c r="N45" s="1"/>
  <c r="N47" s="1"/>
  <c r="P16"/>
  <c r="P45" s="1"/>
  <c r="P47" s="1"/>
  <c r="N15"/>
  <c r="M15"/>
  <c r="M16" s="1"/>
  <c r="M45" s="1"/>
  <c r="M47" s="1"/>
  <c r="Q15"/>
  <c r="Q16" s="1"/>
  <c r="Q45" s="1"/>
  <c r="Q47" s="1"/>
  <c r="O29" i="7" l="1"/>
  <c r="N29"/>
  <c r="O51"/>
  <c r="N51"/>
  <c r="O30"/>
  <c r="N30"/>
  <c r="J7" i="5" l="1"/>
  <c r="J8"/>
  <c r="J9"/>
  <c r="J10"/>
  <c r="J11"/>
  <c r="J12"/>
  <c r="J13"/>
  <c r="J14"/>
  <c r="J15"/>
  <c r="J16"/>
  <c r="J17"/>
  <c r="J6"/>
  <c r="D65" i="3"/>
  <c r="D66"/>
  <c r="D67"/>
  <c r="D68"/>
  <c r="D69"/>
  <c r="D70"/>
  <c r="D71"/>
  <c r="D72"/>
  <c r="D73"/>
  <c r="D74"/>
  <c r="D75"/>
  <c r="D64"/>
  <c r="I23"/>
  <c r="F18" i="5"/>
  <c r="E18"/>
  <c r="I60" i="3" l="1"/>
</calcChain>
</file>

<file path=xl/sharedStrings.xml><?xml version="1.0" encoding="utf-8"?>
<sst xmlns="http://schemas.openxmlformats.org/spreadsheetml/2006/main" count="354" uniqueCount="222">
  <si>
    <r>
      <rPr>
        <sz val="10"/>
        <rFont val="Arial"/>
        <family val="2"/>
      </rPr>
      <t>Name of Company</t>
    </r>
  </si>
  <si>
    <r>
      <rPr>
        <sz val="10"/>
        <rFont val="Arial"/>
        <family val="2"/>
      </rPr>
      <t>MW</t>
    </r>
  </si>
  <si>
    <r>
      <rPr>
        <b/>
        <sz val="10"/>
        <rFont val="Arial"/>
        <family val="2"/>
      </rPr>
      <t>Period</t>
    </r>
  </si>
  <si>
    <r>
      <rPr>
        <b/>
        <sz val="10"/>
        <rFont val="Arial"/>
        <family val="2"/>
      </rPr>
      <t>Generation :</t>
    </r>
  </si>
  <si>
    <r>
      <rPr>
        <sz val="10"/>
        <rFont val="Arial"/>
        <family val="2"/>
      </rPr>
      <t>(Days)</t>
    </r>
  </si>
  <si>
    <r>
      <rPr>
        <sz val="10"/>
        <rFont val="Arial"/>
        <family val="2"/>
      </rPr>
      <t>Cost    of    spares    actually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consumed</t>
    </r>
  </si>
  <si>
    <r>
      <rPr>
        <sz val="10"/>
        <rFont val="Arial"/>
        <family val="2"/>
      </rPr>
      <t>Average stock of spares</t>
    </r>
  </si>
  <si>
    <r>
      <rPr>
        <sz val="10"/>
        <rFont val="Arial"/>
        <family val="2"/>
      </rPr>
      <t>(Rs. Lakhs)</t>
    </r>
  </si>
  <si>
    <r>
      <rPr>
        <sz val="10"/>
        <rFont val="Arial"/>
        <family val="2"/>
      </rPr>
      <t>Name of Station</t>
    </r>
  </si>
  <si>
    <r>
      <rPr>
        <b/>
        <u/>
        <sz val="10"/>
        <rFont val="Arial"/>
        <family val="2"/>
      </rPr>
      <t>SH 2/3</t>
    </r>
  </si>
  <si>
    <r>
      <rPr>
        <sz val="10"/>
        <rFont val="Arial"/>
        <family val="2"/>
      </rPr>
      <t xml:space="preserve">Installed Capacity and
</t>
    </r>
    <r>
      <rPr>
        <sz val="10"/>
        <rFont val="Arial"/>
        <family val="2"/>
      </rPr>
      <t>Configuration</t>
    </r>
  </si>
  <si>
    <r>
      <rPr>
        <sz val="10"/>
        <rFont val="Arial"/>
        <family val="2"/>
      </rPr>
      <t>(MW)</t>
    </r>
  </si>
  <si>
    <r>
      <rPr>
        <sz val="10"/>
        <rFont val="Arial"/>
        <family val="2"/>
      </rPr>
      <t>Station Location</t>
    </r>
  </si>
  <si>
    <r>
      <rPr>
        <sz val="10"/>
        <rFont val="Arial"/>
        <family val="2"/>
      </rPr>
      <t>Under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ground 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Surface</t>
    </r>
  </si>
  <si>
    <r>
      <rPr>
        <sz val="10"/>
        <rFont val="Arial"/>
        <family val="2"/>
      </rPr>
      <t>Type of Excitation System</t>
    </r>
  </si>
  <si>
    <r>
      <rPr>
        <sz val="10"/>
        <rFont val="Arial"/>
        <family val="2"/>
      </rPr>
      <t>Live Storage Capacity</t>
    </r>
  </si>
  <si>
    <r>
      <rPr>
        <sz val="10"/>
        <rFont val="Arial"/>
        <family val="2"/>
      </rPr>
      <t>Rated Head</t>
    </r>
  </si>
  <si>
    <r>
      <rPr>
        <sz val="10"/>
        <rFont val="Arial"/>
        <family val="2"/>
      </rPr>
      <t>Metres</t>
    </r>
  </si>
  <si>
    <r>
      <rPr>
        <sz val="10"/>
        <rFont val="Arial"/>
        <family val="2"/>
      </rPr>
      <t xml:space="preserve">Head at Full Reservoir Level
</t>
    </r>
    <r>
      <rPr>
        <sz val="10"/>
        <rFont val="Arial"/>
        <family val="2"/>
      </rPr>
      <t>(FRL)</t>
    </r>
  </si>
  <si>
    <r>
      <rPr>
        <sz val="10"/>
        <rFont val="Arial"/>
        <family val="2"/>
      </rPr>
      <t xml:space="preserve">Head at Minimum Draw down
</t>
    </r>
    <r>
      <rPr>
        <sz val="10"/>
        <rFont val="Arial"/>
        <family val="2"/>
      </rPr>
      <t>Level (MDDL)</t>
    </r>
  </si>
  <si>
    <r>
      <rPr>
        <sz val="10"/>
        <rFont val="Arial"/>
        <family val="2"/>
      </rPr>
      <t>MW Capability at FRL</t>
    </r>
  </si>
  <si>
    <r>
      <rPr>
        <sz val="10"/>
        <rFont val="Arial"/>
        <family val="2"/>
      </rPr>
      <t>MW Capability at MDDL</t>
    </r>
  </si>
  <si>
    <r>
      <rPr>
        <b/>
        <sz val="10"/>
        <rFont val="Arial"/>
        <family val="2"/>
      </rPr>
      <t>Cost of spares :</t>
    </r>
  </si>
  <si>
    <r>
      <rPr>
        <sz val="10"/>
        <rFont val="Arial"/>
        <family val="2"/>
      </rPr>
      <t xml:space="preserve">Cost  of  spares  capitalized  in
</t>
    </r>
    <r>
      <rPr>
        <sz val="10"/>
        <rFont val="Arial"/>
        <family val="2"/>
      </rPr>
      <t>books of accounts</t>
    </r>
  </si>
  <si>
    <r>
      <rPr>
        <sz val="10"/>
        <rFont val="Arial"/>
        <family val="2"/>
      </rPr>
      <t>Cost of spares included in the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capital cost for the purpose of
</t>
    </r>
    <r>
      <rPr>
        <sz val="10"/>
        <rFont val="Arial"/>
        <family val="2"/>
      </rPr>
      <t>tariff</t>
    </r>
  </si>
  <si>
    <r>
      <rPr>
        <sz val="10"/>
        <rFont val="Arial"/>
        <family val="2"/>
      </rPr>
      <t>(MU)</t>
    </r>
  </si>
  <si>
    <r>
      <rPr>
        <b/>
        <u/>
        <sz val="10"/>
        <rFont val="Arial"/>
        <family val="2"/>
      </rPr>
      <t>Annexure-III</t>
    </r>
  </si>
  <si>
    <r>
      <rPr>
        <sz val="10"/>
        <rFont val="Arial"/>
        <family val="2"/>
      </rPr>
      <t>Weighted Average duration of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outages </t>
    </r>
    <r>
      <rPr>
        <b/>
        <sz val="10"/>
        <rFont val="Arial"/>
        <family val="2"/>
      </rPr>
      <t>( Unit-wise details)</t>
    </r>
  </si>
  <si>
    <r>
      <rPr>
        <sz val="10"/>
        <rFont val="Arial"/>
        <family val="2"/>
      </rPr>
      <t>Scheduled outages</t>
    </r>
  </si>
  <si>
    <r>
      <rPr>
        <sz val="10"/>
        <rFont val="Arial"/>
        <family val="2"/>
      </rPr>
      <t>Forced outages</t>
    </r>
  </si>
  <si>
    <r>
      <rPr>
        <sz val="10"/>
        <rFont val="Arial"/>
        <family val="2"/>
      </rPr>
      <t>April</t>
    </r>
  </si>
  <si>
    <r>
      <rPr>
        <sz val="10"/>
        <rFont val="Arial"/>
        <family val="2"/>
      </rPr>
      <t>1-10</t>
    </r>
  </si>
  <si>
    <r>
      <rPr>
        <sz val="10"/>
        <rFont val="Arial"/>
        <family val="2"/>
      </rPr>
      <t>October</t>
    </r>
  </si>
  <si>
    <r>
      <rPr>
        <sz val="10"/>
        <rFont val="Arial"/>
        <family val="2"/>
      </rPr>
      <t>11-20</t>
    </r>
  </si>
  <si>
    <r>
      <rPr>
        <sz val="10"/>
        <rFont val="Arial"/>
        <family val="2"/>
      </rPr>
      <t>21-30</t>
    </r>
  </si>
  <si>
    <r>
      <rPr>
        <sz val="10"/>
        <rFont val="Arial"/>
        <family val="2"/>
      </rPr>
      <t>21-31</t>
    </r>
  </si>
  <si>
    <r>
      <rPr>
        <sz val="10"/>
        <rFont val="Arial"/>
        <family val="2"/>
      </rPr>
      <t>May</t>
    </r>
  </si>
  <si>
    <r>
      <rPr>
        <sz val="10"/>
        <rFont val="Arial"/>
        <family val="2"/>
      </rPr>
      <t>November</t>
    </r>
  </si>
  <si>
    <r>
      <rPr>
        <sz val="10"/>
        <rFont val="Arial"/>
        <family val="2"/>
      </rPr>
      <t>June</t>
    </r>
  </si>
  <si>
    <r>
      <rPr>
        <sz val="10"/>
        <rFont val="Arial"/>
        <family val="2"/>
      </rPr>
      <t>December</t>
    </r>
  </si>
  <si>
    <r>
      <rPr>
        <sz val="10"/>
        <rFont val="Arial"/>
        <family val="2"/>
      </rPr>
      <t>July</t>
    </r>
  </si>
  <si>
    <r>
      <rPr>
        <sz val="10"/>
        <rFont val="Arial"/>
        <family val="2"/>
      </rPr>
      <t>January</t>
    </r>
  </si>
  <si>
    <r>
      <rPr>
        <sz val="10"/>
        <rFont val="Arial"/>
        <family val="2"/>
      </rPr>
      <t>August</t>
    </r>
  </si>
  <si>
    <r>
      <rPr>
        <sz val="10"/>
        <rFont val="Arial"/>
        <family val="2"/>
      </rPr>
      <t>February</t>
    </r>
  </si>
  <si>
    <r>
      <rPr>
        <sz val="10"/>
        <rFont val="Arial"/>
        <family val="2"/>
      </rPr>
      <t>21-28</t>
    </r>
  </si>
  <si>
    <r>
      <rPr>
        <sz val="10"/>
        <rFont val="Arial"/>
        <family val="2"/>
      </rPr>
      <t>September</t>
    </r>
  </si>
  <si>
    <r>
      <rPr>
        <sz val="10"/>
        <rFont val="Arial"/>
        <family val="2"/>
      </rPr>
      <t>March</t>
    </r>
  </si>
  <si>
    <r>
      <rPr>
        <sz val="12"/>
        <rFont val="Arial"/>
        <family val="2"/>
      </rPr>
      <t>Total</t>
    </r>
  </si>
  <si>
    <r>
      <rPr>
        <b/>
        <sz val="12"/>
        <rFont val="Arial"/>
        <family val="2"/>
      </rPr>
      <t>Annexure –IV</t>
    </r>
  </si>
  <si>
    <r>
      <rPr>
        <sz val="11"/>
        <rFont val="Calibri"/>
        <family val="2"/>
      </rPr>
      <t>April</t>
    </r>
  </si>
  <si>
    <r>
      <rPr>
        <sz val="11"/>
        <rFont val="Calibri"/>
        <family val="2"/>
      </rPr>
      <t>May</t>
    </r>
  </si>
  <si>
    <r>
      <rPr>
        <sz val="11"/>
        <rFont val="Calibri"/>
        <family val="2"/>
      </rPr>
      <t>June</t>
    </r>
  </si>
  <si>
    <r>
      <rPr>
        <sz val="11"/>
        <rFont val="Calibri"/>
        <family val="2"/>
      </rPr>
      <t>July</t>
    </r>
  </si>
  <si>
    <r>
      <rPr>
        <sz val="11"/>
        <rFont val="Calibri"/>
        <family val="2"/>
      </rPr>
      <t>August</t>
    </r>
  </si>
  <si>
    <r>
      <rPr>
        <sz val="11"/>
        <rFont val="Calibri"/>
        <family val="2"/>
      </rPr>
      <t>September</t>
    </r>
  </si>
  <si>
    <r>
      <rPr>
        <sz val="11"/>
        <rFont val="Calibri"/>
        <family val="2"/>
      </rPr>
      <t>October</t>
    </r>
  </si>
  <si>
    <r>
      <rPr>
        <sz val="11"/>
        <rFont val="Calibri"/>
        <family val="2"/>
      </rPr>
      <t>November</t>
    </r>
  </si>
  <si>
    <r>
      <rPr>
        <sz val="11"/>
        <rFont val="Calibri"/>
        <family val="2"/>
      </rPr>
      <t>December</t>
    </r>
  </si>
  <si>
    <r>
      <rPr>
        <sz val="11"/>
        <rFont val="Calibri"/>
        <family val="2"/>
      </rPr>
      <t>January</t>
    </r>
  </si>
  <si>
    <r>
      <rPr>
        <sz val="11"/>
        <rFont val="Calibri"/>
        <family val="2"/>
      </rPr>
      <t>February</t>
    </r>
  </si>
  <si>
    <r>
      <rPr>
        <sz val="11"/>
        <rFont val="Calibri"/>
        <family val="2"/>
      </rPr>
      <t>March</t>
    </r>
  </si>
  <si>
    <r>
      <rPr>
        <sz val="11"/>
        <rFont val="Calibri"/>
        <family val="2"/>
      </rPr>
      <t>Annual</t>
    </r>
  </si>
  <si>
    <t>2013-14</t>
  </si>
  <si>
    <t>2015-16</t>
  </si>
  <si>
    <t>2016-17</t>
  </si>
  <si>
    <t>Design Energy as approved by CEA (MU)</t>
  </si>
  <si>
    <t>Pro-forma for furnishing Actual annual performance/operational data for the Hydro Electric generating stations for the 5-year period from 2012-13 to 2016-17</t>
  </si>
  <si>
    <r>
      <rPr>
        <sz val="10"/>
        <rFont val="Arial"/>
        <family val="2"/>
      </rPr>
      <t>(Million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Cubic)</t>
    </r>
  </si>
  <si>
    <r>
      <rPr>
        <sz val="10"/>
        <rFont val="Arial"/>
        <family val="2"/>
      </rPr>
      <t>Actual   Gross   Generation   at Generator Terminals</t>
    </r>
  </si>
  <si>
    <r>
      <rPr>
        <sz val="10"/>
        <rFont val="Arial"/>
        <family val="2"/>
      </rPr>
      <t>Actual Net Generation Ex-bus including free power</t>
    </r>
  </si>
  <si>
    <r>
      <rPr>
        <sz val="10"/>
        <rFont val="Arial"/>
        <family val="2"/>
      </rPr>
      <t>Scheduled  generation  Ex-bus including free power</t>
    </r>
  </si>
  <si>
    <r>
      <rPr>
        <sz val="10"/>
        <rFont val="Arial"/>
        <family val="2"/>
      </rPr>
      <t>Actual Auxiliary Energy Consumption excluding colony consumption</t>
    </r>
  </si>
  <si>
    <r>
      <rPr>
        <sz val="10"/>
        <rFont val="Arial"/>
        <family val="2"/>
      </rPr>
      <t>Average    Declared    Capacity (DC) during the year</t>
    </r>
  </si>
  <si>
    <t>Particulars</t>
  </si>
  <si>
    <t>Units</t>
  </si>
  <si>
    <t>2012-13</t>
  </si>
  <si>
    <t>2014-15</t>
  </si>
  <si>
    <t>Actual  Energy  supplied to Colony from the station</t>
  </si>
  <si>
    <t>SH 1/3</t>
  </si>
  <si>
    <t>Period</t>
  </si>
  <si>
    <t>Month wise Design Energy</t>
  </si>
  <si>
    <t>Storage Hydro plants shall also furnish actual monthly average peaking generation in MW achieved during the period 2012-13 to 2016-17 against the monthly average peaking capability approved by CEAas per following format:</t>
  </si>
  <si>
    <t>Expected  Avg.  of  daily 3-hour peaking capacity as approved by CEA</t>
  </si>
  <si>
    <t>Actual monthly average of daily 3-hour peaking (MW) for the period 2012-13 to 2016-17</t>
  </si>
  <si>
    <t>Month</t>
  </si>
  <si>
    <t xml:space="preserve"> Declared Capacity should be as per Regulation 31(3) of CERC Tariff Regulations for the period 2014-19 including month wise information may be furnished.</t>
  </si>
  <si>
    <t>Any  relevant  point  or  a  specific  fact  having  bearing  on  performance  or  operating parameters may also be highlighted or brought to the notice of the Commission.</t>
  </si>
  <si>
    <t>List of beneficiaries/customers along with allocation by GoI including (allocation of unallocated share) / capacity as contracted should also be furnished separately for each generating station.</t>
  </si>
  <si>
    <t>Annexure III</t>
  </si>
  <si>
    <t>SH 3/3</t>
  </si>
  <si>
    <t>Plant Availability Factor Achieved (%)</t>
  </si>
  <si>
    <t>Reasons for shortfall in PAF
achieved vis-a-vis NAPAF</t>
  </si>
  <si>
    <t>Plant Load Factor Achieved (%)</t>
  </si>
  <si>
    <t>Reasons for shortfall in PLF
achieved vis-a-vis Target PLF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</si>
  <si>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</si>
  <si>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</si>
  <si>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</si>
  <si>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</si>
  <si>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</si>
  <si>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</si>
  <si>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</si>
  <si>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</si>
  <si>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(e) Operation and maintenance cost (finally admitted by CERC)</t>
  </si>
  <si>
    <t>Name of the Utility</t>
  </si>
  <si>
    <t>Name of the Generating Station</t>
  </si>
  <si>
    <t>Station/ Stage/ Unit</t>
  </si>
  <si>
    <t>Fuel Type (Coal/ Lignite/ Gas/ Liquid Fuel/ Nuclear/ Hydro</t>
  </si>
  <si>
    <t>Capacity of Plant (MW)</t>
  </si>
  <si>
    <t>COD</t>
  </si>
  <si>
    <t>Plant Load Factors (PLF) (%)</t>
  </si>
  <si>
    <t>Scheduled Energy (MU)</t>
  </si>
  <si>
    <t>Scheduled Generation (MU)</t>
  </si>
  <si>
    <t>Actual Generation (MU)</t>
  </si>
  <si>
    <t>Value of coal (Rs. Lakh)</t>
  </si>
  <si>
    <t>Value of Oil (Rs. lakh)</t>
  </si>
  <si>
    <t>Station Heat Rate (kcal/kwh)</t>
  </si>
  <si>
    <t>Equity (Rs. Crore)</t>
  </si>
  <si>
    <t>Absolute value</t>
  </si>
  <si>
    <t>Rate (%)</t>
  </si>
  <si>
    <t>(b) interest on Loan</t>
  </si>
  <si>
    <t>(d) Interest on working Capital</t>
  </si>
  <si>
    <t>(f) Compensation Allowances</t>
  </si>
  <si>
    <t>Energy Charge (Rs./Kwh)</t>
  </si>
  <si>
    <t>Total tariff (Rs. Kwh)</t>
  </si>
  <si>
    <t>DSM Generation (MU)</t>
  </si>
  <si>
    <t>DSM Rate (Ps/Kwh)</t>
  </si>
  <si>
    <t>Revenue from DSM (Rs. Crore)</t>
  </si>
  <si>
    <t>Annexure-XIX</t>
  </si>
  <si>
    <r>
      <rPr>
        <b/>
        <sz val="11"/>
        <rFont val="Arial"/>
        <family val="2"/>
      </rPr>
      <t xml:space="preserve">                            PLANT AVAILABILITY/SCHEDULED PLANT LOAD FACTOR ACHIEVED
</t>
    </r>
    <r>
      <rPr>
        <sz val="11"/>
        <rFont val="Arial"/>
        <family val="2"/>
      </rPr>
      <t>Generating company: NHPC LTD.
Name of Generating station: TLDP-IV Power Station
Installed Capacity (MW) : 160 MW
Normative Annual Plant Availability Factor (%) approved by Commission : 85%</t>
    </r>
  </si>
  <si>
    <t>Surface</t>
  </si>
  <si>
    <t xml:space="preserve">Static </t>
  </si>
  <si>
    <t>25.05 M</t>
  </si>
  <si>
    <t>160 MW</t>
  </si>
  <si>
    <t>NHPC LTD.</t>
  </si>
  <si>
    <t>TLDP-IV Power Station</t>
  </si>
  <si>
    <t>80 MW</t>
  </si>
  <si>
    <t>NIL</t>
  </si>
  <si>
    <t>-</t>
  </si>
  <si>
    <t>Not Commissioned</t>
  </si>
  <si>
    <t>4x40 MW</t>
  </si>
  <si>
    <t>Hydro</t>
  </si>
  <si>
    <t>Note: Generating Companies are required to submit data for all generating stations.</t>
  </si>
  <si>
    <t>The data provided for the corresponding years need to mention as Actual or provisional.</t>
  </si>
  <si>
    <t>Data for each Unit and Stage is required to be submitted in additional sheets as per the format.</t>
  </si>
  <si>
    <r>
      <rPr>
        <b/>
        <sz val="12"/>
        <rFont val="Arial"/>
        <family val="2"/>
      </rPr>
      <t>Plant  Availability  Factor  (PAF) (%)</t>
    </r>
  </si>
  <si>
    <r>
      <rPr>
        <b/>
        <sz val="12"/>
        <rFont val="Arial"/>
        <family val="2"/>
      </rPr>
      <t>Quantum  of  coal  consumption (MT)</t>
    </r>
  </si>
  <si>
    <r>
      <rPr>
        <b/>
        <sz val="12"/>
        <rFont val="Arial"/>
        <family val="2"/>
      </rPr>
      <t>Specific     Coal     Consumption (kg/kwh)</t>
    </r>
  </si>
  <si>
    <r>
      <rPr>
        <b/>
        <sz val="12"/>
        <rFont val="Arial"/>
        <family val="2"/>
      </rPr>
      <t>Gross  Calorific  Value  of  Coal (Kcal/ Kg)</t>
    </r>
  </si>
  <si>
    <r>
      <rPr>
        <b/>
        <sz val="12"/>
        <rFont val="Arial"/>
        <family val="2"/>
      </rPr>
      <t>Heat Contribution of Coal (Kcal/ kwh)</t>
    </r>
  </si>
  <si>
    <r>
      <rPr>
        <b/>
        <sz val="12"/>
        <rFont val="Arial"/>
        <family val="2"/>
      </rPr>
      <t>Cost Of Specific Coal Consumption (Rs./Kwh) – Finally admitted by CERC</t>
    </r>
  </si>
  <si>
    <r>
      <rPr>
        <b/>
        <sz val="12"/>
        <rFont val="Arial"/>
        <family val="2"/>
      </rPr>
      <t>Quantum  of  Oil  Consumption (Lit.)</t>
    </r>
  </si>
  <si>
    <r>
      <rPr>
        <b/>
        <sz val="12"/>
        <rFont val="Arial"/>
        <family val="2"/>
      </rPr>
      <t>Gross   calorific   value   of   oil (kcal/lit)</t>
    </r>
  </si>
  <si>
    <r>
      <rPr>
        <b/>
        <sz val="12"/>
        <rFont val="Arial"/>
        <family val="2"/>
      </rPr>
      <t>Specific  Oil  Consumption  (ml/ kwh)</t>
    </r>
  </si>
  <si>
    <r>
      <rPr>
        <b/>
        <sz val="12"/>
        <rFont val="Arial"/>
        <family val="2"/>
      </rPr>
      <t>Cost Of Specific Oil Consumption (Rs./Kwh) – Finally admitted by CERC</t>
    </r>
  </si>
  <si>
    <r>
      <rPr>
        <b/>
        <sz val="12"/>
        <rFont val="Arial"/>
        <family val="2"/>
      </rPr>
      <t>Heat  Contribution  of  Oil  (Kcal/ kwh)</t>
    </r>
  </si>
  <si>
    <r>
      <rPr>
        <b/>
        <sz val="12"/>
        <rFont val="Arial"/>
        <family val="2"/>
      </rPr>
      <t>Auxiliary  Energy  Consumption (%)</t>
    </r>
  </si>
  <si>
    <r>
      <rPr>
        <b/>
        <sz val="12"/>
        <rFont val="Arial"/>
        <family val="2"/>
      </rPr>
      <t>Debt at the end of the year (Rs. Crore)</t>
    </r>
  </si>
  <si>
    <r>
      <rPr>
        <b/>
        <sz val="12"/>
        <rFont val="Arial"/>
        <family val="2"/>
      </rPr>
      <t>Working  Capital  (Rs.  Crore)  –
finally admitted by CERC</t>
    </r>
  </si>
  <si>
    <r>
      <rPr>
        <b/>
        <sz val="12"/>
        <rFont val="Arial"/>
        <family val="2"/>
      </rPr>
      <t>Capital cost (Rs. Crore) – finally admitted by CERC</t>
    </r>
  </si>
  <si>
    <r>
      <rPr>
        <b/>
        <sz val="12"/>
        <rFont val="Arial"/>
        <family val="2"/>
      </rPr>
      <t>Capacity Charges/ Annual Fixed Cost (AFC)</t>
    </r>
  </si>
  <si>
    <r>
      <rPr>
        <b/>
        <sz val="12"/>
        <rFont val="Arial"/>
        <family val="2"/>
      </rPr>
      <t>(a) Return on equity  – pre tax (admitted by CERC)</t>
    </r>
  </si>
  <si>
    <r>
      <rPr>
        <b/>
        <sz val="12"/>
        <rFont val="Arial"/>
        <family val="2"/>
      </rPr>
      <t>Rate  (%)  –  Weighted  Average Rate</t>
    </r>
  </si>
  <si>
    <r>
      <rPr>
        <b/>
        <sz val="12"/>
        <rFont val="Arial"/>
        <family val="2"/>
      </rPr>
      <t>(c) Depreciation (finally allowed by CERC)</t>
    </r>
  </si>
  <si>
    <r>
      <rPr>
        <b/>
        <sz val="12"/>
        <rFont val="Arial"/>
        <family val="2"/>
      </rPr>
      <t>Revenue  realisation  before  tax (Rs. Crore)</t>
    </r>
  </si>
  <si>
    <r>
      <rPr>
        <i/>
        <sz val="12"/>
        <rFont val="Arial"/>
        <family val="2"/>
      </rPr>
      <t>This is a general format. Plants of different fuel users have to fill the cells as applicable to them. Tariff for the Hydro may be understood as composite tariff.</t>
    </r>
  </si>
  <si>
    <t>AFC (Rs. Crores)</t>
  </si>
  <si>
    <t>Profit/ loss (Rs. Crore)</t>
  </si>
  <si>
    <t>2. The capital cost sl no. 23 &amp; equity at sl no. 21 has been considered as closing equity &amp; capital cost respectively as on 31st March of respective year.</t>
  </si>
  <si>
    <t>1. The data at Sl No. 20 to 27 has been filled based on CERC interim tariff order dated 08.11.2016. The final tariff order yet to be issued by CERC.</t>
  </si>
  <si>
    <t>NA</t>
  </si>
  <si>
    <t>Revenue   realisation   after   tax (Rs. Crore) #</t>
  </si>
  <si>
    <t>3. # NHPC calculate Corporate Tax as a whole after considering all the admissible deductions, exemptions etc. as per Income Tax Act. Therefore unitwise calculation has not been made.</t>
  </si>
  <si>
    <t>DETAILS OF OPERATION AND MAINTENANCE EXPENSES</t>
  </si>
  <si>
    <t>Name of the Company : National Hydroelectric Power Corporation Ltd</t>
  </si>
  <si>
    <t>Name of Power Station:  TLDP IV POWER STATION</t>
  </si>
  <si>
    <t>Sl. No.</t>
  </si>
  <si>
    <t>ITEMS</t>
  </si>
  <si>
    <t xml:space="preserve">URI - II </t>
  </si>
  <si>
    <t xml:space="preserve">KISHANGANGA </t>
  </si>
  <si>
    <t xml:space="preserve">BURSUR </t>
  </si>
  <si>
    <t xml:space="preserve">PAKAL DUL </t>
  </si>
  <si>
    <t xml:space="preserve">NIMMO BAZGO </t>
  </si>
  <si>
    <t>KIRU</t>
  </si>
  <si>
    <t>RE LEH</t>
  </si>
  <si>
    <t>RE-JAMMU</t>
  </si>
  <si>
    <t>RE-SRINAGAR</t>
  </si>
  <si>
    <t>R-BANIKHET</t>
  </si>
  <si>
    <t xml:space="preserve"> </t>
  </si>
  <si>
    <t>(A)</t>
  </si>
  <si>
    <t>Breakup of O&amp;M Expenses</t>
  </si>
  <si>
    <t xml:space="preserve">Consumption of stores &amp; spares </t>
  </si>
  <si>
    <t>Repair &amp; Maintenance</t>
  </si>
  <si>
    <t>For Dam,Intake,WCS,De-silting chamber</t>
  </si>
  <si>
    <t>For Power House and all other works</t>
  </si>
  <si>
    <t>Sub-Total (Repair and Maintenance)</t>
  </si>
  <si>
    <t xml:space="preserve">Insurance </t>
  </si>
  <si>
    <t>Security  Expenses</t>
  </si>
  <si>
    <t>Administrative Expenses</t>
  </si>
  <si>
    <t xml:space="preserve">Rent  </t>
  </si>
  <si>
    <t xml:space="preserve">Electricity charges  </t>
  </si>
  <si>
    <t xml:space="preserve">Travelling &amp; Conveyance  </t>
  </si>
  <si>
    <t>Telephone, Telex &amp; Postage   (Communication)</t>
  </si>
  <si>
    <t>Advertisement</t>
  </si>
  <si>
    <t>Donation</t>
  </si>
  <si>
    <t xml:space="preserve">Entertainment </t>
  </si>
  <si>
    <t>Sub-total (Administrative expenses)</t>
  </si>
  <si>
    <t>Employee Cost</t>
  </si>
  <si>
    <t>6.1a</t>
  </si>
  <si>
    <t>Salaries,wages &amp; allow. -Project</t>
  </si>
  <si>
    <t xml:space="preserve">Staff welfare expenses </t>
  </si>
  <si>
    <t>Productivity Linked incentive</t>
  </si>
  <si>
    <t>VRS-Ex-gratia</t>
  </si>
  <si>
    <t>Ex-gratia</t>
  </si>
  <si>
    <t>Performance related pay (PRP)</t>
  </si>
  <si>
    <t>Sub-total (Employee Cost)</t>
  </si>
  <si>
    <t>Loss of Store</t>
  </si>
  <si>
    <t xml:space="preserve">Allocation of CO Office expenses </t>
  </si>
  <si>
    <t>Others  (Specify items)</t>
  </si>
  <si>
    <t>Total (1 to 10)</t>
  </si>
  <si>
    <t>Revenue /Recoveries</t>
  </si>
  <si>
    <t>Net Expenses</t>
  </si>
  <si>
    <t>Capital spares consumed not included in A(1) above and not claimed/allowed by commission for capitalisation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</si>
</sst>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64" formatCode="###0;###0"/>
    <numFmt numFmtId="165" formatCode="###0.0;###0.0"/>
    <numFmt numFmtId="166" formatCode="0.000"/>
    <numFmt numFmtId="167" formatCode="0.0"/>
    <numFmt numFmtId="168" formatCode="mmm\-yyyy"/>
    <numFmt numFmtId="169" formatCode="_(* #,##0_);_(* \(#,##0\);_(* &quot;-&quot;??_);_(@_)"/>
    <numFmt numFmtId="170" formatCode="0_);\(0\)"/>
    <numFmt numFmtId="171" formatCode="_(* #,##0.00_);_(* \(#,##0.00\);_(* &quot;-&quot;??_);_(@_)"/>
  </numFmts>
  <fonts count="32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Times New Roman"/>
      <family val="1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Times New Roman"/>
      <family val="1"/>
    </font>
    <font>
      <b/>
      <sz val="12"/>
      <color rgb="FF000000"/>
      <name val="Arial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name val="Tahoma"/>
      <family val="2"/>
    </font>
    <font>
      <sz val="12"/>
      <color rgb="FF000000"/>
      <name val="Times New Roman"/>
      <family val="1"/>
    </font>
    <font>
      <i/>
      <sz val="12"/>
      <name val="Arial"/>
      <family val="2"/>
    </font>
    <font>
      <sz val="30"/>
      <name val="Calibri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2"/>
      <name val="Rupee Foradian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2" fillId="0" borderId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31" fillId="0" borderId="0"/>
  </cellStyleXfs>
  <cellXfs count="215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17" fillId="0" borderId="4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/>
    </xf>
    <xf numFmtId="166" fontId="9" fillId="0" borderId="8" xfId="0" applyNumberFormat="1" applyFont="1" applyFill="1" applyBorder="1" applyAlignment="1">
      <alignment horizontal="center" vertical="top" wrapText="1"/>
    </xf>
    <xf numFmtId="2" fontId="9" fillId="0" borderId="8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22" fillId="0" borderId="0" xfId="1" applyFill="1" applyBorder="1" applyAlignment="1">
      <alignment horizontal="left" vertical="top"/>
    </xf>
    <xf numFmtId="0" fontId="22" fillId="0" borderId="0" xfId="1" applyFill="1" applyBorder="1" applyAlignment="1">
      <alignment horizontal="center" vertical="top"/>
    </xf>
    <xf numFmtId="164" fontId="7" fillId="0" borderId="0" xfId="1" applyNumberFormat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6" fillId="2" borderId="8" xfId="0" applyFont="1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8" xfId="0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8" xfId="0" quotePrefix="1" applyFont="1" applyFill="1" applyBorder="1" applyAlignment="1">
      <alignment horizontal="center" vertical="center" wrapText="1"/>
    </xf>
    <xf numFmtId="0" fontId="22" fillId="2" borderId="0" xfId="1" applyFill="1" applyBorder="1" applyAlignment="1">
      <alignment horizontal="left" vertical="top"/>
    </xf>
    <xf numFmtId="2" fontId="0" fillId="0" borderId="0" xfId="0" applyNumberFormat="1" applyFill="1" applyBorder="1" applyAlignment="1">
      <alignment horizontal="left" vertical="top"/>
    </xf>
    <xf numFmtId="2" fontId="0" fillId="0" borderId="8" xfId="0" applyNumberForma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2" fontId="0" fillId="0" borderId="12" xfId="0" applyNumberFormat="1" applyFill="1" applyBorder="1" applyAlignment="1">
      <alignment horizontal="center" vertical="top"/>
    </xf>
    <xf numFmtId="164" fontId="7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horizontal="left" vertical="top"/>
    </xf>
    <xf numFmtId="0" fontId="3" fillId="0" borderId="12" xfId="1" applyFont="1" applyFill="1" applyBorder="1" applyAlignment="1">
      <alignment vertical="top" wrapText="1"/>
    </xf>
    <xf numFmtId="0" fontId="3" fillId="0" borderId="11" xfId="1" applyFont="1" applyFill="1" applyBorder="1" applyAlignment="1">
      <alignment vertical="top" wrapText="1"/>
    </xf>
    <xf numFmtId="0" fontId="10" fillId="0" borderId="14" xfId="1" applyFont="1" applyFill="1" applyBorder="1" applyAlignment="1">
      <alignment horizontal="center" vertical="top" wrapText="1"/>
    </xf>
    <xf numFmtId="0" fontId="10" fillId="0" borderId="7" xfId="1" applyFont="1" applyFill="1" applyBorder="1" applyAlignment="1">
      <alignment vertical="top" wrapText="1"/>
    </xf>
    <xf numFmtId="0" fontId="3" fillId="0" borderId="8" xfId="1" applyFont="1" applyFill="1" applyBorder="1" applyAlignment="1">
      <alignment horizontal="center" vertical="top" wrapText="1"/>
    </xf>
    <xf numFmtId="164" fontId="21" fillId="0" borderId="1" xfId="1" applyNumberFormat="1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vertical="top" wrapText="1"/>
    </xf>
    <xf numFmtId="2" fontId="10" fillId="0" borderId="8" xfId="0" applyNumberFormat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vertical="top" wrapText="1"/>
    </xf>
    <xf numFmtId="0" fontId="10" fillId="0" borderId="8" xfId="0" applyFont="1" applyFill="1" applyBorder="1" applyAlignment="1">
      <alignment horizontal="center" vertical="top" wrapText="1"/>
    </xf>
    <xf numFmtId="164" fontId="21" fillId="2" borderId="1" xfId="1" applyNumberFormat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vertical="top" wrapText="1"/>
    </xf>
    <xf numFmtId="2" fontId="10" fillId="2" borderId="8" xfId="0" applyNumberFormat="1" applyFont="1" applyFill="1" applyBorder="1" applyAlignment="1">
      <alignment horizontal="center" vertical="center" wrapText="1"/>
    </xf>
    <xf numFmtId="166" fontId="10" fillId="2" borderId="8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top" wrapText="1"/>
    </xf>
    <xf numFmtId="0" fontId="10" fillId="0" borderId="8" xfId="1" applyFont="1" applyFill="1" applyBorder="1" applyAlignment="1">
      <alignment horizontal="center" vertical="top" wrapText="1"/>
    </xf>
    <xf numFmtId="2" fontId="10" fillId="0" borderId="8" xfId="1" applyNumberFormat="1" applyFont="1" applyFill="1" applyBorder="1" applyAlignment="1">
      <alignment horizontal="center" vertical="top" wrapText="1"/>
    </xf>
    <xf numFmtId="0" fontId="26" fillId="0" borderId="0" xfId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167" fontId="9" fillId="0" borderId="0" xfId="0" applyNumberFormat="1" applyFont="1" applyFill="1" applyBorder="1" applyAlignment="1">
      <alignment horizontal="center" vertical="top" wrapText="1"/>
    </xf>
    <xf numFmtId="2" fontId="24" fillId="2" borderId="8" xfId="0" applyNumberFormat="1" applyFont="1" applyFill="1" applyBorder="1" applyAlignment="1">
      <alignment horizontal="center" vertical="center"/>
    </xf>
    <xf numFmtId="167" fontId="24" fillId="2" borderId="8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2" fontId="23" fillId="0" borderId="15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/>
    </xf>
    <xf numFmtId="0" fontId="17" fillId="0" borderId="8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left" vertical="top" wrapText="1"/>
    </xf>
    <xf numFmtId="0" fontId="17" fillId="2" borderId="8" xfId="0" applyFont="1" applyFill="1" applyBorder="1" applyAlignment="1">
      <alignment horizontal="left" vertical="top" wrapText="1"/>
    </xf>
    <xf numFmtId="0" fontId="17" fillId="2" borderId="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3" fillId="0" borderId="11" xfId="1" applyFont="1" applyFill="1" applyBorder="1" applyAlignment="1">
      <alignment horizontal="center" vertical="top" wrapText="1"/>
    </xf>
    <xf numFmtId="164" fontId="10" fillId="0" borderId="0" xfId="0" applyNumberFormat="1" applyFont="1" applyFill="1" applyBorder="1" applyAlignment="1">
      <alignment horizontal="left" vertical="top" wrapText="1"/>
    </xf>
    <xf numFmtId="0" fontId="10" fillId="0" borderId="10" xfId="1" applyFont="1" applyFill="1" applyBorder="1" applyAlignment="1">
      <alignment horizontal="center" vertical="top" wrapText="1"/>
    </xf>
    <xf numFmtId="0" fontId="10" fillId="0" borderId="12" xfId="1" applyFont="1" applyFill="1" applyBorder="1" applyAlignment="1">
      <alignment horizontal="center" vertical="top" wrapText="1"/>
    </xf>
    <xf numFmtId="0" fontId="10" fillId="0" borderId="11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left" vertical="top" wrapText="1"/>
    </xf>
    <xf numFmtId="0" fontId="3" fillId="0" borderId="12" xfId="1" applyFont="1" applyFill="1" applyBorder="1" applyAlignment="1">
      <alignment horizontal="left" vertical="top" wrapText="1"/>
    </xf>
    <xf numFmtId="168" fontId="3" fillId="0" borderId="10" xfId="1" applyNumberFormat="1" applyFont="1" applyFill="1" applyBorder="1" applyAlignment="1">
      <alignment horizontal="center" vertical="top" wrapText="1"/>
    </xf>
    <xf numFmtId="168" fontId="3" fillId="0" borderId="12" xfId="1" applyNumberFormat="1" applyFont="1" applyFill="1" applyBorder="1" applyAlignment="1">
      <alignment horizontal="center" vertical="top" wrapText="1"/>
    </xf>
    <xf numFmtId="168" fontId="3" fillId="0" borderId="11" xfId="1" applyNumberFormat="1" applyFont="1" applyFill="1" applyBorder="1" applyAlignment="1">
      <alignment horizontal="center" vertical="top" wrapText="1"/>
    </xf>
    <xf numFmtId="0" fontId="2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left"/>
    </xf>
    <xf numFmtId="169" fontId="2" fillId="0" borderId="0" xfId="2" applyNumberFormat="1" applyFont="1" applyFill="1" applyBorder="1"/>
    <xf numFmtId="0" fontId="2" fillId="0" borderId="0" xfId="2" applyFont="1" applyFill="1" applyBorder="1"/>
    <xf numFmtId="0" fontId="2" fillId="0" borderId="0" xfId="2" applyFont="1" applyFill="1"/>
    <xf numFmtId="0" fontId="28" fillId="0" borderId="0" xfId="2" applyFont="1" applyFill="1" applyBorder="1" applyAlignment="1">
      <alignment horizontal="left"/>
    </xf>
    <xf numFmtId="169" fontId="28" fillId="0" borderId="0" xfId="2" applyNumberFormat="1" applyFont="1" applyFill="1" applyBorder="1" applyAlignment="1">
      <alignment horizontal="left"/>
    </xf>
    <xf numFmtId="0" fontId="3" fillId="0" borderId="0" xfId="2" applyFont="1" applyFill="1" applyBorder="1"/>
    <xf numFmtId="169" fontId="29" fillId="0" borderId="0" xfId="2" applyNumberFormat="1" applyFont="1" applyFill="1" applyAlignment="1">
      <alignment horizontal="left"/>
    </xf>
    <xf numFmtId="0" fontId="29" fillId="0" borderId="0" xfId="2" applyFont="1" applyFill="1" applyAlignment="1">
      <alignment horizontal="left"/>
    </xf>
    <xf numFmtId="0" fontId="28" fillId="0" borderId="0" xfId="2" applyFont="1" applyFill="1" applyBorder="1" applyAlignment="1">
      <alignment horizontal="left" vertical="top"/>
    </xf>
    <xf numFmtId="0" fontId="29" fillId="0" borderId="0" xfId="2" applyFont="1" applyFill="1" applyBorder="1" applyAlignment="1">
      <alignment horizontal="left" vertical="top"/>
    </xf>
    <xf numFmtId="0" fontId="4" fillId="0" borderId="0" xfId="2" applyFont="1" applyFill="1" applyBorder="1"/>
    <xf numFmtId="169" fontId="29" fillId="0" borderId="0" xfId="2" applyNumberFormat="1" applyFont="1" applyFill="1" applyBorder="1" applyAlignment="1">
      <alignment horizontal="left" vertical="top"/>
    </xf>
    <xf numFmtId="0" fontId="6" fillId="0" borderId="8" xfId="2" applyFont="1" applyFill="1" applyBorder="1" applyAlignment="1">
      <alignment horizontal="center" vertical="center" wrapText="1"/>
    </xf>
    <xf numFmtId="169" fontId="30" fillId="0" borderId="8" xfId="3" applyNumberFormat="1" applyFont="1" applyFill="1" applyBorder="1" applyAlignment="1" applyProtection="1">
      <alignment horizontal="center" vertical="center" wrapText="1"/>
      <protection locked="0"/>
    </xf>
    <xf numFmtId="1" fontId="30" fillId="0" borderId="8" xfId="3" applyNumberFormat="1" applyFont="1" applyFill="1" applyBorder="1" applyAlignment="1" applyProtection="1">
      <alignment horizontal="center" vertical="center" wrapText="1"/>
      <protection locked="0"/>
    </xf>
    <xf numFmtId="170" fontId="30" fillId="0" borderId="11" xfId="3" applyNumberFormat="1" applyFont="1" applyFill="1" applyBorder="1" applyAlignment="1" applyProtection="1">
      <alignment horizontal="center" vertical="center" wrapText="1"/>
      <protection locked="0"/>
    </xf>
    <xf numFmtId="170" fontId="30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Fill="1" applyAlignment="1">
      <alignment vertical="center" wrapText="1"/>
    </xf>
    <xf numFmtId="0" fontId="6" fillId="0" borderId="8" xfId="2" applyFont="1" applyFill="1" applyBorder="1" applyAlignment="1">
      <alignment horizontal="center"/>
    </xf>
    <xf numFmtId="169" fontId="6" fillId="0" borderId="8" xfId="2" applyNumberFormat="1" applyFont="1" applyFill="1" applyBorder="1" applyAlignment="1">
      <alignment horizontal="center"/>
    </xf>
    <xf numFmtId="0" fontId="2" fillId="0" borderId="8" xfId="2" applyFont="1" applyFill="1" applyBorder="1"/>
    <xf numFmtId="0" fontId="6" fillId="0" borderId="8" xfId="2" applyFont="1" applyFill="1" applyBorder="1"/>
    <xf numFmtId="169" fontId="2" fillId="0" borderId="8" xfId="2" applyNumberFormat="1" applyFont="1" applyFill="1" applyBorder="1"/>
    <xf numFmtId="169" fontId="2" fillId="0" borderId="12" xfId="2" applyNumberFormat="1" applyFont="1" applyFill="1" applyBorder="1" applyAlignment="1">
      <alignment horizontal="right"/>
    </xf>
    <xf numFmtId="169" fontId="2" fillId="0" borderId="10" xfId="2" applyNumberFormat="1" applyFont="1" applyFill="1" applyBorder="1" applyAlignment="1">
      <alignment horizontal="right"/>
    </xf>
    <xf numFmtId="169" fontId="6" fillId="0" borderId="8" xfId="2" applyNumberFormat="1" applyFont="1" applyFill="1" applyBorder="1"/>
    <xf numFmtId="169" fontId="6" fillId="0" borderId="12" xfId="2" applyNumberFormat="1" applyFont="1" applyFill="1" applyBorder="1" applyAlignment="1">
      <alignment horizontal="right"/>
    </xf>
    <xf numFmtId="169" fontId="6" fillId="0" borderId="10" xfId="2" applyNumberFormat="1" applyFont="1" applyFill="1" applyBorder="1" applyAlignment="1">
      <alignment horizontal="right"/>
    </xf>
    <xf numFmtId="169" fontId="6" fillId="0" borderId="0" xfId="2" applyNumberFormat="1" applyFont="1" applyFill="1" applyBorder="1"/>
    <xf numFmtId="0" fontId="2" fillId="0" borderId="8" xfId="2" applyFont="1" applyFill="1" applyBorder="1" applyAlignment="1">
      <alignment horizontal="center"/>
    </xf>
    <xf numFmtId="169" fontId="6" fillId="0" borderId="12" xfId="2" applyNumberFormat="1" applyFont="1" applyFill="1" applyBorder="1"/>
    <xf numFmtId="169" fontId="6" fillId="0" borderId="10" xfId="2" applyNumberFormat="1" applyFont="1" applyFill="1" applyBorder="1"/>
    <xf numFmtId="0" fontId="6" fillId="0" borderId="0" xfId="2" applyFont="1" applyFill="1"/>
    <xf numFmtId="0" fontId="2" fillId="0" borderId="8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vertical="top" wrapText="1"/>
    </xf>
    <xf numFmtId="169" fontId="2" fillId="0" borderId="12" xfId="2" applyNumberFormat="1" applyFont="1" applyFill="1" applyBorder="1"/>
    <xf numFmtId="169" fontId="2" fillId="0" borderId="10" xfId="2" applyNumberFormat="1" applyFont="1" applyFill="1" applyBorder="1"/>
    <xf numFmtId="0" fontId="6" fillId="0" borderId="12" xfId="2" applyFont="1" applyFill="1" applyBorder="1"/>
    <xf numFmtId="0" fontId="6" fillId="0" borderId="10" xfId="2" applyFont="1" applyFill="1" applyBorder="1"/>
    <xf numFmtId="0" fontId="2" fillId="0" borderId="8" xfId="2" applyFont="1" applyFill="1" applyBorder="1" applyAlignment="1">
      <alignment wrapText="1"/>
    </xf>
    <xf numFmtId="169" fontId="2" fillId="0" borderId="0" xfId="2" applyNumberFormat="1" applyFont="1" applyFill="1"/>
  </cellXfs>
  <cellStyles count="9">
    <cellStyle name="Comma 2" xfId="4"/>
    <cellStyle name="Comma 3" xfId="5"/>
    <cellStyle name="Normal" xfId="0" builtinId="0"/>
    <cellStyle name="Normal 2" xfId="1"/>
    <cellStyle name="Normal 2 2" xfId="6"/>
    <cellStyle name="Normal 2 3" xfId="7"/>
    <cellStyle name="Normal 3" xfId="2"/>
    <cellStyle name="Normal 4" xfId="8"/>
    <cellStyle name="Normal_Linkage BS Dec0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jali/Downloads/BS%20March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pivot"/>
      <sheetName val="CAG Entries"/>
      <sheetName val="Closing Entries"/>
      <sheetName val="Pivot"/>
      <sheetName val="Pivot_Copied"/>
      <sheetName val="Trial(Orig)"/>
      <sheetName val="Trial_balance"/>
      <sheetName val="BS_Project"/>
      <sheetName val="BS_Adj"/>
      <sheetName val="BS_Final"/>
      <sheetName val="BS_Round"/>
      <sheetName val="Notes 13 &amp; 16-Investment"/>
      <sheetName val="BS_Project (Contra)"/>
      <sheetName val="Trial_Adj"/>
      <sheetName val="Trial_Final"/>
      <sheetName val="Annexure_Final"/>
      <sheetName val="Annexure to note 12"/>
      <sheetName val="Project closed during 12-13"/>
      <sheetName val="Email format"/>
      <sheetName val="Non-operational"/>
      <sheetName val="Annexure_Project"/>
      <sheetName val="Trial P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513">
          <cell r="P1513">
            <v>351116708</v>
          </cell>
          <cell r="Z1513">
            <v>3577683</v>
          </cell>
          <cell r="AA1513">
            <v>2209605</v>
          </cell>
          <cell r="AB1513">
            <v>2583735</v>
          </cell>
          <cell r="AC1513">
            <v>1443605</v>
          </cell>
          <cell r="AD1513">
            <v>24015375</v>
          </cell>
        </row>
        <row r="1537">
          <cell r="Z1537">
            <v>346928</v>
          </cell>
          <cell r="AA1537">
            <v>272741</v>
          </cell>
          <cell r="AB1537">
            <v>618494</v>
          </cell>
          <cell r="AC1537">
            <v>143234</v>
          </cell>
          <cell r="AD1537">
            <v>2771589</v>
          </cell>
        </row>
        <row r="1578">
          <cell r="Z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</row>
        <row r="1621">
          <cell r="Z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</row>
        <row r="1622">
          <cell r="Z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</row>
        <row r="1623">
          <cell r="Z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0</v>
          </cell>
        </row>
        <row r="1624">
          <cell r="Z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0</v>
          </cell>
        </row>
        <row r="1625">
          <cell r="Z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0</v>
          </cell>
        </row>
        <row r="1626">
          <cell r="Z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0</v>
          </cell>
        </row>
        <row r="1627">
          <cell r="Z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0</v>
          </cell>
        </row>
        <row r="1628">
          <cell r="Z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0</v>
          </cell>
        </row>
        <row r="1629">
          <cell r="Z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0</v>
          </cell>
        </row>
        <row r="1630">
          <cell r="Z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0</v>
          </cell>
        </row>
        <row r="1647">
          <cell r="Z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0</v>
          </cell>
        </row>
        <row r="1648">
          <cell r="Z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0</v>
          </cell>
        </row>
        <row r="1649">
          <cell r="Z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0</v>
          </cell>
        </row>
        <row r="1650">
          <cell r="Z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0</v>
          </cell>
        </row>
        <row r="1651">
          <cell r="Z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0</v>
          </cell>
        </row>
        <row r="1652">
          <cell r="Z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0</v>
          </cell>
        </row>
        <row r="1665">
          <cell r="Z1665">
            <v>1900039</v>
          </cell>
          <cell r="AA1665">
            <v>9517112</v>
          </cell>
          <cell r="AB1665">
            <v>1474431</v>
          </cell>
          <cell r="AC1665">
            <v>4466049</v>
          </cell>
          <cell r="AD1665">
            <v>4691499</v>
          </cell>
        </row>
        <row r="1700">
          <cell r="Z1700">
            <v>0</v>
          </cell>
          <cell r="AA1700">
            <v>0</v>
          </cell>
          <cell r="AB1700">
            <v>568535</v>
          </cell>
          <cell r="AC1700">
            <v>0</v>
          </cell>
          <cell r="AD1700">
            <v>3524048</v>
          </cell>
        </row>
        <row r="1708">
          <cell r="Z1708">
            <v>315512</v>
          </cell>
          <cell r="AA1708">
            <v>217491</v>
          </cell>
          <cell r="AB1708">
            <v>110685</v>
          </cell>
          <cell r="AC1708">
            <v>233237</v>
          </cell>
          <cell r="AD1708">
            <v>7759646</v>
          </cell>
        </row>
        <row r="1723">
          <cell r="Z1723">
            <v>315562</v>
          </cell>
          <cell r="AA1723">
            <v>2032938</v>
          </cell>
          <cell r="AB1723">
            <v>330579</v>
          </cell>
          <cell r="AC1723">
            <v>301909</v>
          </cell>
          <cell r="AD1723">
            <v>3355360</v>
          </cell>
        </row>
        <row r="1738">
          <cell r="Z1738">
            <v>32425</v>
          </cell>
          <cell r="AA1738">
            <v>1071139</v>
          </cell>
          <cell r="AB1738">
            <v>139098</v>
          </cell>
          <cell r="AC1738">
            <v>130478</v>
          </cell>
          <cell r="AD1738">
            <v>1507316</v>
          </cell>
        </row>
        <row r="1756">
          <cell r="Z1756">
            <v>0</v>
          </cell>
          <cell r="AA1756">
            <v>29472</v>
          </cell>
          <cell r="AB1756">
            <v>32061</v>
          </cell>
          <cell r="AC1756">
            <v>47008</v>
          </cell>
          <cell r="AD1756">
            <v>1038211</v>
          </cell>
        </row>
        <row r="1762">
          <cell r="Z1762">
            <v>7000</v>
          </cell>
          <cell r="AA1762">
            <v>92164</v>
          </cell>
          <cell r="AB1762">
            <v>1132</v>
          </cell>
          <cell r="AC1762">
            <v>7359</v>
          </cell>
          <cell r="AD1762">
            <v>132274</v>
          </cell>
        </row>
        <row r="1766">
          <cell r="Z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tabSelected="1" workbookViewId="0">
      <selection activeCell="AE22" sqref="AE22"/>
    </sheetView>
  </sheetViews>
  <sheetFormatPr defaultRowHeight="12.75"/>
  <cols>
    <col min="1" max="1" width="9" style="172" customWidth="1"/>
    <col min="2" max="2" width="50.1640625" style="176" customWidth="1"/>
    <col min="3" max="3" width="9.6640625" style="214" customWidth="1"/>
    <col min="4" max="4" width="9.6640625" style="176" customWidth="1"/>
    <col min="5" max="5" width="9" style="176" customWidth="1"/>
    <col min="6" max="6" width="9.6640625" style="176" customWidth="1"/>
    <col min="7" max="7" width="16.5" style="176" hidden="1" customWidth="1"/>
    <col min="8" max="8" width="17.33203125" style="176" hidden="1" customWidth="1"/>
    <col min="9" max="10" width="14.33203125" style="176" hidden="1" customWidth="1"/>
    <col min="11" max="11" width="17" style="176" hidden="1" customWidth="1"/>
    <col min="12" max="12" width="15.83203125" style="176" customWidth="1"/>
    <col min="13" max="13" width="14.33203125" style="176" hidden="1" customWidth="1"/>
    <col min="14" max="15" width="13.1640625" style="176" hidden="1" customWidth="1"/>
    <col min="16" max="16" width="16.1640625" style="176" hidden="1" customWidth="1"/>
    <col min="17" max="17" width="14.33203125" style="176" hidden="1" customWidth="1"/>
    <col min="18" max="18" width="5.5" style="176" bestFit="1" customWidth="1"/>
    <col min="19" max="52" width="2.33203125" style="176" bestFit="1" customWidth="1"/>
    <col min="53" max="16384" width="9.33203125" style="176"/>
  </cols>
  <sheetData>
    <row r="2" spans="1:17" ht="15.75">
      <c r="B2" s="173" t="s">
        <v>172</v>
      </c>
      <c r="C2" s="174"/>
      <c r="D2" s="175"/>
      <c r="E2" s="175"/>
      <c r="F2" s="175"/>
      <c r="G2" s="175"/>
      <c r="H2" s="175"/>
      <c r="I2" s="175"/>
      <c r="J2" s="175"/>
    </row>
    <row r="3" spans="1:17" ht="15.75">
      <c r="B3" s="177" t="s">
        <v>173</v>
      </c>
      <c r="C3" s="178"/>
      <c r="D3" s="177"/>
      <c r="E3" s="177"/>
      <c r="F3" s="177"/>
      <c r="G3" s="177"/>
      <c r="H3" s="177"/>
      <c r="I3" s="177"/>
      <c r="J3" s="177"/>
      <c r="K3" s="179"/>
      <c r="L3" s="177"/>
    </row>
    <row r="4" spans="1:17" ht="15.75">
      <c r="B4" s="177"/>
      <c r="C4" s="180"/>
      <c r="D4" s="181"/>
      <c r="E4" s="181"/>
      <c r="F4" s="181"/>
      <c r="G4" s="181"/>
      <c r="H4" s="181"/>
      <c r="I4" s="181"/>
      <c r="J4" s="181"/>
      <c r="K4" s="179"/>
    </row>
    <row r="5" spans="1:17" ht="15">
      <c r="B5" s="182" t="s">
        <v>174</v>
      </c>
      <c r="C5" s="182"/>
      <c r="D5" s="183"/>
      <c r="E5" s="183"/>
      <c r="F5" s="183"/>
      <c r="G5" s="183"/>
      <c r="H5" s="183"/>
      <c r="I5" s="183"/>
      <c r="J5" s="183"/>
      <c r="K5" s="184"/>
    </row>
    <row r="6" spans="1:17" ht="15">
      <c r="B6" s="182"/>
      <c r="C6" s="185"/>
      <c r="D6" s="183"/>
      <c r="E6" s="183"/>
      <c r="F6" s="183"/>
      <c r="G6" s="183"/>
      <c r="H6" s="183"/>
      <c r="I6" s="183"/>
      <c r="J6" s="183"/>
      <c r="K6" s="184"/>
    </row>
    <row r="8" spans="1:17" s="191" customFormat="1">
      <c r="A8" s="186" t="s">
        <v>175</v>
      </c>
      <c r="B8" s="186" t="s">
        <v>176</v>
      </c>
      <c r="C8" s="187" t="s">
        <v>75</v>
      </c>
      <c r="D8" s="188" t="s">
        <v>62</v>
      </c>
      <c r="E8" s="188" t="s">
        <v>76</v>
      </c>
      <c r="F8" s="188" t="s">
        <v>63</v>
      </c>
      <c r="G8" s="188" t="s">
        <v>177</v>
      </c>
      <c r="H8" s="188" t="s">
        <v>178</v>
      </c>
      <c r="I8" s="188" t="s">
        <v>179</v>
      </c>
      <c r="J8" s="188" t="s">
        <v>180</v>
      </c>
      <c r="K8" s="188" t="s">
        <v>181</v>
      </c>
      <c r="L8" s="188" t="s">
        <v>64</v>
      </c>
      <c r="M8" s="189" t="s">
        <v>182</v>
      </c>
      <c r="N8" s="190" t="s">
        <v>183</v>
      </c>
      <c r="O8" s="188" t="s">
        <v>184</v>
      </c>
      <c r="P8" s="188" t="s">
        <v>185</v>
      </c>
      <c r="Q8" s="188" t="s">
        <v>186</v>
      </c>
    </row>
    <row r="9" spans="1:17">
      <c r="A9" s="192" t="s">
        <v>187</v>
      </c>
      <c r="B9" s="192">
        <v>1</v>
      </c>
      <c r="C9" s="193"/>
      <c r="D9" s="192"/>
      <c r="E9" s="192"/>
      <c r="F9" s="192"/>
      <c r="G9" s="192"/>
      <c r="H9" s="192"/>
      <c r="I9" s="192"/>
      <c r="J9" s="192"/>
      <c r="K9" s="194"/>
      <c r="L9" s="194"/>
    </row>
    <row r="10" spans="1:17">
      <c r="A10" s="192" t="s">
        <v>188</v>
      </c>
      <c r="B10" s="195" t="s">
        <v>189</v>
      </c>
      <c r="C10" s="196"/>
      <c r="D10" s="194"/>
      <c r="E10" s="194"/>
      <c r="F10" s="194"/>
      <c r="G10" s="194"/>
      <c r="H10" s="194"/>
      <c r="I10" s="194"/>
      <c r="J10" s="194"/>
      <c r="K10" s="194"/>
      <c r="L10" s="194"/>
    </row>
    <row r="11" spans="1:17">
      <c r="A11" s="192">
        <v>1</v>
      </c>
      <c r="B11" s="195" t="s">
        <v>190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>
        <v>326501</v>
      </c>
      <c r="M11" s="174">
        <f>[1]Annexure_Final!Z1578</f>
        <v>0</v>
      </c>
      <c r="N11" s="174">
        <f>[1]Annexure_Final!AA1578</f>
        <v>0</v>
      </c>
      <c r="O11" s="174">
        <f>[1]Annexure_Final!AB1578</f>
        <v>0</v>
      </c>
      <c r="P11" s="174">
        <f>[1]Annexure_Final!AC1578</f>
        <v>0</v>
      </c>
      <c r="Q11" s="174">
        <f>[1]Annexure_Final!AD1578</f>
        <v>0</v>
      </c>
    </row>
    <row r="12" spans="1:17">
      <c r="A12" s="192"/>
      <c r="B12" s="195"/>
      <c r="C12" s="196"/>
      <c r="D12" s="196"/>
      <c r="E12" s="196"/>
      <c r="F12" s="196"/>
      <c r="G12" s="196"/>
      <c r="H12" s="196"/>
      <c r="I12" s="196"/>
      <c r="J12" s="196"/>
      <c r="K12" s="196"/>
      <c r="L12" s="196">
        <v>0</v>
      </c>
    </row>
    <row r="13" spans="1:17">
      <c r="A13" s="192">
        <v>2</v>
      </c>
      <c r="B13" s="195" t="s">
        <v>191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>
        <v>0</v>
      </c>
    </row>
    <row r="14" spans="1:17">
      <c r="A14" s="192">
        <v>2.1</v>
      </c>
      <c r="B14" s="195" t="s">
        <v>192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>
        <v>13546626</v>
      </c>
      <c r="M14" s="174">
        <f>[1]Annexure_Final!Z1621+[1]Annexure_Final!Z1622+[1]Annexure_Final!Z1623+[1]Annexure_Final!Z1624+[1]Annexure_Final!Z1625+[1]Annexure_Final!Z1626+[1]Annexure_Final!Z1627+[1]Annexure_Final!Z1628+[1]Annexure_Final!Z1629+[1]Annexure_Final!Z1630+[1]Annexure_Final!Z1647+[1]Annexure_Final!Z1648+[1]Annexure_Final!Z1649+[1]Annexure_Final!Z1650+[1]Annexure_Final!Z1651+[1]Annexure_Final!Z1652</f>
        <v>0</v>
      </c>
      <c r="N14" s="174">
        <f>[1]Annexure_Final!AA1621+[1]Annexure_Final!AA1622+[1]Annexure_Final!AA1623+[1]Annexure_Final!AA1624+[1]Annexure_Final!AA1625+[1]Annexure_Final!AA1626+[1]Annexure_Final!AA1627+[1]Annexure_Final!AA1628+[1]Annexure_Final!AA1629+[1]Annexure_Final!AA1630+[1]Annexure_Final!AA1647+[1]Annexure_Final!AA1648+[1]Annexure_Final!AA1649+[1]Annexure_Final!AA1650+[1]Annexure_Final!AA1651+[1]Annexure_Final!AA1652</f>
        <v>0</v>
      </c>
      <c r="O14" s="174">
        <f>[1]Annexure_Final!AB1621+[1]Annexure_Final!AB1622+[1]Annexure_Final!AB1623+[1]Annexure_Final!AB1624+[1]Annexure_Final!AB1625+[1]Annexure_Final!AB1626+[1]Annexure_Final!AB1627+[1]Annexure_Final!AB1628+[1]Annexure_Final!AB1629+[1]Annexure_Final!AB1630+[1]Annexure_Final!AB1647+[1]Annexure_Final!AB1648+[1]Annexure_Final!AB1649+[1]Annexure_Final!AB1650+[1]Annexure_Final!AB1651+[1]Annexure_Final!AB1652</f>
        <v>0</v>
      </c>
      <c r="P14" s="174">
        <f>[1]Annexure_Final!AC1621+[1]Annexure_Final!AC1622+[1]Annexure_Final!AC1623+[1]Annexure_Final!AC1624+[1]Annexure_Final!AC1625+[1]Annexure_Final!AC1626+[1]Annexure_Final!AC1627+[1]Annexure_Final!AC1628+[1]Annexure_Final!AC1629+[1]Annexure_Final!AC1630+[1]Annexure_Final!AC1647+[1]Annexure_Final!AC1648+[1]Annexure_Final!AC1649+[1]Annexure_Final!AC1650+[1]Annexure_Final!AC1651+[1]Annexure_Final!AC1652</f>
        <v>0</v>
      </c>
      <c r="Q14" s="174">
        <f>[1]Annexure_Final!AD1621+[1]Annexure_Final!AD1622+[1]Annexure_Final!AD1623+[1]Annexure_Final!AD1624+[1]Annexure_Final!AD1625+[1]Annexure_Final!AD1626+[1]Annexure_Final!AD1627+[1]Annexure_Final!AD1628+[1]Annexure_Final!AD1629+[1]Annexure_Final!AD1630+[1]Annexure_Final!AD1647+[1]Annexure_Final!AD1648+[1]Annexure_Final!AD1649+[1]Annexure_Final!AD1650+[1]Annexure_Final!AD1651+[1]Annexure_Final!AD1652</f>
        <v>0</v>
      </c>
    </row>
    <row r="15" spans="1:17">
      <c r="A15" s="192">
        <v>2.2000000000000002</v>
      </c>
      <c r="B15" s="195" t="s">
        <v>193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>
        <v>59682534</v>
      </c>
      <c r="M15" s="197" t="e">
        <f>#REF!-M14</f>
        <v>#REF!</v>
      </c>
      <c r="N15" s="198" t="e">
        <f>#REF!-N14</f>
        <v>#REF!</v>
      </c>
      <c r="O15" s="198" t="e">
        <f>#REF!-O14</f>
        <v>#REF!</v>
      </c>
      <c r="P15" s="198" t="e">
        <f>#REF!-P14</f>
        <v>#REF!</v>
      </c>
      <c r="Q15" s="198" t="e">
        <f>#REF!-Q14</f>
        <v>#REF!</v>
      </c>
    </row>
    <row r="16" spans="1:17">
      <c r="A16" s="192"/>
      <c r="B16" s="195" t="s">
        <v>194</v>
      </c>
      <c r="C16" s="199">
        <f>C14+C15</f>
        <v>0</v>
      </c>
      <c r="D16" s="199">
        <f t="shared" ref="D16:Q16" si="0">D14+D15</f>
        <v>0</v>
      </c>
      <c r="E16" s="199">
        <f t="shared" si="0"/>
        <v>0</v>
      </c>
      <c r="F16" s="199">
        <f t="shared" si="0"/>
        <v>0</v>
      </c>
      <c r="G16" s="199">
        <f t="shared" si="0"/>
        <v>0</v>
      </c>
      <c r="H16" s="199">
        <f t="shared" si="0"/>
        <v>0</v>
      </c>
      <c r="I16" s="199">
        <f t="shared" si="0"/>
        <v>0</v>
      </c>
      <c r="J16" s="199">
        <f t="shared" si="0"/>
        <v>0</v>
      </c>
      <c r="K16" s="199">
        <f t="shared" si="0"/>
        <v>0</v>
      </c>
      <c r="L16" s="199">
        <f t="shared" si="0"/>
        <v>73229160</v>
      </c>
      <c r="M16" s="200" t="e">
        <f t="shared" si="0"/>
        <v>#REF!</v>
      </c>
      <c r="N16" s="201" t="e">
        <f t="shared" si="0"/>
        <v>#REF!</v>
      </c>
      <c r="O16" s="201" t="e">
        <f t="shared" si="0"/>
        <v>#REF!</v>
      </c>
      <c r="P16" s="201" t="e">
        <f t="shared" si="0"/>
        <v>#REF!</v>
      </c>
      <c r="Q16" s="201" t="e">
        <f t="shared" si="0"/>
        <v>#REF!</v>
      </c>
    </row>
    <row r="17" spans="1:17">
      <c r="A17" s="192"/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>
        <v>0</v>
      </c>
    </row>
    <row r="18" spans="1:17">
      <c r="A18" s="192">
        <v>3</v>
      </c>
      <c r="B18" s="195" t="s">
        <v>195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>
        <v>36834599</v>
      </c>
      <c r="M18" s="197" t="e">
        <f>#REF!-#REF!</f>
        <v>#REF!</v>
      </c>
      <c r="N18" s="198" t="e">
        <f>#REF!-#REF!</f>
        <v>#REF!</v>
      </c>
      <c r="O18" s="198" t="e">
        <f>#REF!-#REF!</f>
        <v>#REF!</v>
      </c>
      <c r="P18" s="198" t="e">
        <f>#REF!-#REF!</f>
        <v>#REF!</v>
      </c>
      <c r="Q18" s="198" t="e">
        <f>#REF!-#REF!</f>
        <v>#REF!</v>
      </c>
    </row>
    <row r="19" spans="1:17">
      <c r="A19" s="192">
        <v>4</v>
      </c>
      <c r="B19" s="195" t="s">
        <v>196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>
        <v>8079334</v>
      </c>
      <c r="M19" s="174" t="e">
        <f>[1]Annexure_Final!Z1700-#REF!</f>
        <v>#REF!</v>
      </c>
      <c r="N19" s="174" t="e">
        <f>[1]Annexure_Final!AA1700-#REF!</f>
        <v>#REF!</v>
      </c>
      <c r="O19" s="174" t="e">
        <f>[1]Annexure_Final!AB1700-#REF!</f>
        <v>#REF!</v>
      </c>
      <c r="P19" s="174" t="e">
        <f>[1]Annexure_Final!AC1700-#REF!</f>
        <v>#REF!</v>
      </c>
      <c r="Q19" s="174" t="e">
        <f>[1]Annexure_Final!AD1700-#REF!</f>
        <v>#REF!</v>
      </c>
    </row>
    <row r="20" spans="1:17">
      <c r="A20" s="192"/>
      <c r="B20" s="195"/>
      <c r="C20" s="196"/>
      <c r="D20" s="196"/>
      <c r="E20" s="196"/>
      <c r="F20" s="196"/>
      <c r="G20" s="196"/>
      <c r="H20" s="196"/>
      <c r="I20" s="196"/>
      <c r="J20" s="196"/>
      <c r="K20" s="196"/>
      <c r="L20" s="196">
        <v>0</v>
      </c>
      <c r="M20" s="202"/>
      <c r="N20" s="202"/>
      <c r="O20" s="202"/>
      <c r="P20" s="202"/>
      <c r="Q20" s="202"/>
    </row>
    <row r="21" spans="1:17">
      <c r="A21" s="192">
        <v>5</v>
      </c>
      <c r="B21" s="195" t="s">
        <v>197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>
        <v>0</v>
      </c>
      <c r="M21" s="202"/>
      <c r="N21" s="202"/>
      <c r="O21" s="202"/>
      <c r="P21" s="202"/>
      <c r="Q21" s="202"/>
    </row>
    <row r="22" spans="1:17">
      <c r="A22" s="203">
        <v>5.0999999999999996</v>
      </c>
      <c r="B22" s="194" t="s">
        <v>198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>
        <v>12395790</v>
      </c>
      <c r="M22" s="174" t="e">
        <f>[1]Annexure_Final!Z1665-#REF!</f>
        <v>#REF!</v>
      </c>
      <c r="N22" s="174" t="e">
        <f>[1]Annexure_Final!AA1665-#REF!</f>
        <v>#REF!</v>
      </c>
      <c r="O22" s="174" t="e">
        <f>[1]Annexure_Final!AB1665-#REF!</f>
        <v>#REF!</v>
      </c>
      <c r="P22" s="174" t="e">
        <f>[1]Annexure_Final!AC1665-#REF!</f>
        <v>#REF!</v>
      </c>
      <c r="Q22" s="174" t="e">
        <f>[1]Annexure_Final!AD1665-#REF!</f>
        <v>#REF!</v>
      </c>
    </row>
    <row r="23" spans="1:17">
      <c r="A23" s="203">
        <v>5.2</v>
      </c>
      <c r="B23" s="194" t="s">
        <v>199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>
        <v>27930986</v>
      </c>
      <c r="M23" s="174" t="e">
        <f>[1]Annexure_Final!Z1708-#REF!</f>
        <v>#REF!</v>
      </c>
      <c r="N23" s="174" t="e">
        <f>[1]Annexure_Final!AA1708-#REF!</f>
        <v>#REF!</v>
      </c>
      <c r="O23" s="174" t="e">
        <f>[1]Annexure_Final!AB1708-#REF!</f>
        <v>#REF!</v>
      </c>
      <c r="P23" s="174" t="e">
        <f>[1]Annexure_Final!AC1708-#REF!</f>
        <v>#REF!</v>
      </c>
      <c r="Q23" s="174" t="e">
        <f>[1]Annexure_Final!AD1708-#REF!</f>
        <v>#REF!</v>
      </c>
    </row>
    <row r="24" spans="1:17">
      <c r="A24" s="203">
        <v>5.3</v>
      </c>
      <c r="B24" s="194" t="s">
        <v>200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>
        <v>8196464</v>
      </c>
      <c r="M24" s="174" t="e">
        <f>[1]Annexure_Final!Z1723-#REF!</f>
        <v>#REF!</v>
      </c>
      <c r="N24" s="174" t="e">
        <f>[1]Annexure_Final!AA1723-#REF!</f>
        <v>#REF!</v>
      </c>
      <c r="O24" s="174" t="e">
        <f>[1]Annexure_Final!AB1723-#REF!</f>
        <v>#REF!</v>
      </c>
      <c r="P24" s="174" t="e">
        <f>[1]Annexure_Final!AC1723-#REF!</f>
        <v>#REF!</v>
      </c>
      <c r="Q24" s="174" t="e">
        <f>[1]Annexure_Final!AD1723-#REF!</f>
        <v>#REF!</v>
      </c>
    </row>
    <row r="25" spans="1:17">
      <c r="A25" s="203">
        <v>5.4</v>
      </c>
      <c r="B25" s="194" t="s">
        <v>201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>
        <v>3346361</v>
      </c>
      <c r="M25" s="174" t="e">
        <f>[1]Annexure_Final!Z1738-#REF!</f>
        <v>#REF!</v>
      </c>
      <c r="N25" s="174" t="e">
        <f>[1]Annexure_Final!AA1738-#REF!</f>
        <v>#REF!</v>
      </c>
      <c r="O25" s="174" t="e">
        <f>[1]Annexure_Final!AB1738-#REF!</f>
        <v>#REF!</v>
      </c>
      <c r="P25" s="174" t="e">
        <f>[1]Annexure_Final!AC1738-#REF!</f>
        <v>#REF!</v>
      </c>
      <c r="Q25" s="174" t="e">
        <f>[1]Annexure_Final!AD1738-#REF!</f>
        <v>#REF!</v>
      </c>
    </row>
    <row r="26" spans="1:17">
      <c r="A26" s="203">
        <v>5.5</v>
      </c>
      <c r="B26" s="194" t="s">
        <v>202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>
        <v>1407223</v>
      </c>
      <c r="M26" s="174" t="e">
        <f>[1]Annexure_Final!Z1756-#REF!</f>
        <v>#REF!</v>
      </c>
      <c r="N26" s="174" t="e">
        <f>[1]Annexure_Final!AA1756-#REF!</f>
        <v>#REF!</v>
      </c>
      <c r="O26" s="174" t="e">
        <f>[1]Annexure_Final!AB1756-#REF!</f>
        <v>#REF!</v>
      </c>
      <c r="P26" s="174" t="e">
        <f>[1]Annexure_Final!AC1756-#REF!</f>
        <v>#REF!</v>
      </c>
      <c r="Q26" s="174" t="e">
        <f>[1]Annexure_Final!AD1756-#REF!</f>
        <v>#REF!</v>
      </c>
    </row>
    <row r="27" spans="1:17">
      <c r="A27" s="203">
        <v>5.6</v>
      </c>
      <c r="B27" s="194" t="s">
        <v>203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>
        <v>0</v>
      </c>
      <c r="M27" s="174">
        <f>[1]Annexure_Final!Z1766</f>
        <v>0</v>
      </c>
      <c r="N27" s="174">
        <f>[1]Annexure_Final!AA1766</f>
        <v>0</v>
      </c>
      <c r="O27" s="174">
        <f>[1]Annexure_Final!AB1766</f>
        <v>0</v>
      </c>
      <c r="P27" s="174">
        <f>[1]Annexure_Final!AC1766</f>
        <v>0</v>
      </c>
      <c r="Q27" s="174">
        <f>[1]Annexure_Final!AD1766</f>
        <v>0</v>
      </c>
    </row>
    <row r="28" spans="1:17">
      <c r="A28" s="203">
        <v>5.7</v>
      </c>
      <c r="B28" s="194" t="s">
        <v>204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>
        <v>25800</v>
      </c>
      <c r="M28" s="174" t="e">
        <f>[1]Annexure_Final!Z1762-#REF!</f>
        <v>#REF!</v>
      </c>
      <c r="N28" s="174" t="e">
        <f>[1]Annexure_Final!AA1762-#REF!</f>
        <v>#REF!</v>
      </c>
      <c r="O28" s="174" t="e">
        <f>[1]Annexure_Final!AB1762-#REF!</f>
        <v>#REF!</v>
      </c>
      <c r="P28" s="174" t="e">
        <f>[1]Annexure_Final!AC1762-#REF!</f>
        <v>#REF!</v>
      </c>
      <c r="Q28" s="174" t="e">
        <f>[1]Annexure_Final!AD1762-#REF!</f>
        <v>#REF!</v>
      </c>
    </row>
    <row r="29" spans="1:17">
      <c r="A29" s="203" t="s">
        <v>187</v>
      </c>
      <c r="B29" s="194" t="s">
        <v>187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>
        <v>0</v>
      </c>
      <c r="M29" s="174"/>
      <c r="N29" s="174"/>
      <c r="O29" s="174"/>
      <c r="P29" s="174"/>
      <c r="Q29" s="174"/>
    </row>
    <row r="30" spans="1:17">
      <c r="A30" s="203"/>
      <c r="B30" s="195" t="s">
        <v>205</v>
      </c>
      <c r="C30" s="199">
        <f>SUM(C22:C29)</f>
        <v>0</v>
      </c>
      <c r="D30" s="199">
        <f t="shared" ref="D30:Q30" si="1">SUM(D22:D29)</f>
        <v>0</v>
      </c>
      <c r="E30" s="199">
        <f t="shared" si="1"/>
        <v>0</v>
      </c>
      <c r="F30" s="199">
        <f t="shared" si="1"/>
        <v>0</v>
      </c>
      <c r="G30" s="199">
        <f t="shared" si="1"/>
        <v>0</v>
      </c>
      <c r="H30" s="199">
        <f t="shared" si="1"/>
        <v>0</v>
      </c>
      <c r="I30" s="199">
        <f t="shared" si="1"/>
        <v>0</v>
      </c>
      <c r="J30" s="199">
        <f t="shared" si="1"/>
        <v>0</v>
      </c>
      <c r="K30" s="199">
        <f t="shared" si="1"/>
        <v>0</v>
      </c>
      <c r="L30" s="199">
        <f t="shared" si="1"/>
        <v>53302624</v>
      </c>
      <c r="M30" s="200" t="e">
        <f t="shared" si="1"/>
        <v>#REF!</v>
      </c>
      <c r="N30" s="201" t="e">
        <f t="shared" si="1"/>
        <v>#REF!</v>
      </c>
      <c r="O30" s="201" t="e">
        <f t="shared" si="1"/>
        <v>#REF!</v>
      </c>
      <c r="P30" s="201" t="e">
        <f t="shared" si="1"/>
        <v>#REF!</v>
      </c>
      <c r="Q30" s="201" t="e">
        <f t="shared" si="1"/>
        <v>#REF!</v>
      </c>
    </row>
    <row r="31" spans="1:17">
      <c r="A31" s="192">
        <v>6</v>
      </c>
      <c r="B31" s="195" t="s">
        <v>206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6">
        <v>0</v>
      </c>
    </row>
    <row r="32" spans="1:17">
      <c r="A32" s="203" t="s">
        <v>207</v>
      </c>
      <c r="B32" s="194" t="s">
        <v>208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>
        <v>343049902</v>
      </c>
      <c r="M32" s="197"/>
      <c r="N32" s="198"/>
      <c r="O32" s="198"/>
      <c r="P32" s="198"/>
      <c r="Q32" s="198"/>
    </row>
    <row r="33" spans="1:17">
      <c r="A33" s="203">
        <v>6.2</v>
      </c>
      <c r="B33" s="194" t="s">
        <v>209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>
        <v>19096444</v>
      </c>
      <c r="M33" s="197"/>
      <c r="N33" s="198"/>
      <c r="O33" s="198"/>
      <c r="P33" s="198"/>
      <c r="Q33" s="198"/>
    </row>
    <row r="34" spans="1:17">
      <c r="A34" s="203">
        <v>6.3</v>
      </c>
      <c r="B34" s="194" t="s">
        <v>210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>
        <v>10013465</v>
      </c>
      <c r="M34" s="197"/>
      <c r="N34" s="198"/>
      <c r="O34" s="198"/>
      <c r="P34" s="198"/>
      <c r="Q34" s="198"/>
    </row>
    <row r="35" spans="1:17">
      <c r="A35" s="203">
        <v>6.4</v>
      </c>
      <c r="B35" s="194" t="s">
        <v>211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>
        <v>0</v>
      </c>
      <c r="M35" s="197"/>
      <c r="N35" s="198"/>
      <c r="O35" s="198"/>
      <c r="P35" s="198"/>
      <c r="Q35" s="198"/>
    </row>
    <row r="36" spans="1:17">
      <c r="A36" s="203">
        <v>6.5</v>
      </c>
      <c r="B36" s="194" t="s">
        <v>212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>
        <v>0</v>
      </c>
      <c r="M36" s="174"/>
      <c r="N36" s="174"/>
      <c r="O36" s="174"/>
      <c r="P36" s="174"/>
      <c r="Q36" s="174"/>
    </row>
    <row r="37" spans="1:17">
      <c r="A37" s="203">
        <v>6.6</v>
      </c>
      <c r="B37" s="194" t="s">
        <v>213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>
        <v>19784098</v>
      </c>
      <c r="M37" s="197"/>
      <c r="N37" s="198"/>
      <c r="O37" s="198"/>
      <c r="P37" s="198"/>
      <c r="Q37" s="198"/>
    </row>
    <row r="38" spans="1:17">
      <c r="A38" s="203"/>
      <c r="B38" s="195" t="s">
        <v>214</v>
      </c>
      <c r="C38" s="199">
        <f>SUM(C32:C37)</f>
        <v>0</v>
      </c>
      <c r="D38" s="199">
        <f t="shared" ref="D38:L38" si="2">SUM(D32:D37)</f>
        <v>0</v>
      </c>
      <c r="E38" s="199">
        <f t="shared" si="2"/>
        <v>0</v>
      </c>
      <c r="F38" s="199">
        <f t="shared" si="2"/>
        <v>0</v>
      </c>
      <c r="G38" s="199">
        <f t="shared" si="2"/>
        <v>0</v>
      </c>
      <c r="H38" s="199">
        <f t="shared" si="2"/>
        <v>0</v>
      </c>
      <c r="I38" s="199">
        <f t="shared" si="2"/>
        <v>0</v>
      </c>
      <c r="J38" s="199">
        <f t="shared" si="2"/>
        <v>0</v>
      </c>
      <c r="K38" s="199">
        <f t="shared" si="2"/>
        <v>0</v>
      </c>
      <c r="L38" s="199">
        <f t="shared" si="2"/>
        <v>391943909</v>
      </c>
      <c r="M38" s="204">
        <f t="shared" ref="M38:Q38" si="3">SUM(M31:M37)</f>
        <v>0</v>
      </c>
      <c r="N38" s="205">
        <f t="shared" si="3"/>
        <v>0</v>
      </c>
      <c r="O38" s="205">
        <f t="shared" si="3"/>
        <v>0</v>
      </c>
      <c r="P38" s="205">
        <f t="shared" si="3"/>
        <v>0</v>
      </c>
      <c r="Q38" s="205">
        <f t="shared" si="3"/>
        <v>0</v>
      </c>
    </row>
    <row r="39" spans="1:17" s="206" customFormat="1">
      <c r="A39" s="203">
        <v>7</v>
      </c>
      <c r="B39" s="194" t="s">
        <v>215</v>
      </c>
      <c r="C39" s="196"/>
      <c r="D39" s="196"/>
      <c r="E39" s="196"/>
      <c r="F39" s="196"/>
      <c r="G39" s="196"/>
      <c r="H39" s="196"/>
      <c r="I39" s="196"/>
      <c r="J39" s="196"/>
      <c r="K39" s="196"/>
      <c r="L39" s="196">
        <v>24883</v>
      </c>
      <c r="M39" s="174"/>
      <c r="N39" s="174"/>
      <c r="O39" s="174"/>
      <c r="P39" s="174"/>
      <c r="Q39" s="174"/>
    </row>
    <row r="40" spans="1:17">
      <c r="A40" s="203"/>
      <c r="B40" s="194"/>
      <c r="C40" s="196"/>
      <c r="D40" s="196"/>
      <c r="E40" s="196"/>
      <c r="F40" s="196"/>
      <c r="G40" s="196"/>
      <c r="H40" s="196"/>
      <c r="I40" s="196"/>
      <c r="J40" s="196"/>
      <c r="K40" s="196"/>
      <c r="L40" s="196">
        <v>0</v>
      </c>
      <c r="M40" s="174"/>
      <c r="N40" s="174"/>
      <c r="O40" s="174"/>
      <c r="P40" s="174"/>
      <c r="Q40" s="174"/>
    </row>
    <row r="41" spans="1:17">
      <c r="A41" s="203"/>
      <c r="B41" s="194"/>
      <c r="C41" s="196"/>
      <c r="D41" s="196"/>
      <c r="E41" s="196"/>
      <c r="F41" s="196"/>
      <c r="G41" s="196"/>
      <c r="H41" s="196"/>
      <c r="I41" s="196"/>
      <c r="J41" s="196"/>
      <c r="K41" s="196"/>
      <c r="L41" s="196">
        <v>0</v>
      </c>
      <c r="M41" s="174"/>
      <c r="N41" s="174"/>
      <c r="O41" s="174"/>
      <c r="P41" s="174"/>
      <c r="Q41" s="174"/>
    </row>
    <row r="42" spans="1:17">
      <c r="A42" s="207">
        <v>9.1</v>
      </c>
      <c r="B42" s="208" t="s">
        <v>216</v>
      </c>
      <c r="C42" s="196"/>
      <c r="D42" s="196"/>
      <c r="E42" s="196"/>
      <c r="F42" s="196"/>
      <c r="G42" s="196"/>
      <c r="H42" s="196"/>
      <c r="I42" s="196"/>
      <c r="J42" s="196"/>
      <c r="K42" s="196"/>
      <c r="L42" s="196">
        <v>233685710</v>
      </c>
      <c r="M42" s="174"/>
      <c r="N42" s="174"/>
      <c r="O42" s="174"/>
      <c r="P42" s="174"/>
      <c r="Q42" s="174"/>
    </row>
    <row r="43" spans="1:17">
      <c r="A43" s="203"/>
      <c r="B43" s="208"/>
      <c r="C43" s="196"/>
      <c r="D43" s="196"/>
      <c r="E43" s="196"/>
      <c r="F43" s="196"/>
      <c r="G43" s="196"/>
      <c r="H43" s="196"/>
      <c r="I43" s="196"/>
      <c r="J43" s="196"/>
      <c r="K43" s="196"/>
      <c r="L43" s="196">
        <v>0</v>
      </c>
      <c r="M43" s="174"/>
      <c r="N43" s="174"/>
      <c r="O43" s="174"/>
      <c r="P43" s="174"/>
      <c r="Q43" s="174"/>
    </row>
    <row r="44" spans="1:17">
      <c r="A44" s="203">
        <v>10</v>
      </c>
      <c r="B44" s="195" t="s">
        <v>217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>
        <v>45867976</v>
      </c>
      <c r="M44" s="209"/>
      <c r="N44" s="210"/>
      <c r="O44" s="210"/>
      <c r="P44" s="210"/>
      <c r="Q44" s="210"/>
    </row>
    <row r="45" spans="1:17">
      <c r="A45" s="203">
        <v>11</v>
      </c>
      <c r="B45" s="195" t="s">
        <v>218</v>
      </c>
      <c r="C45" s="199">
        <f>C11+C16+C18+C19+C30+C38+C39+C42+C44</f>
        <v>0</v>
      </c>
      <c r="D45" s="199">
        <f t="shared" ref="D45:L45" si="4">D11+D16+D18+D19+D30+D38+D39+D42+D44</f>
        <v>0</v>
      </c>
      <c r="E45" s="199">
        <f t="shared" si="4"/>
        <v>0</v>
      </c>
      <c r="F45" s="199">
        <f t="shared" si="4"/>
        <v>0</v>
      </c>
      <c r="G45" s="199">
        <f t="shared" si="4"/>
        <v>0</v>
      </c>
      <c r="H45" s="199">
        <f t="shared" si="4"/>
        <v>0</v>
      </c>
      <c r="I45" s="199">
        <f t="shared" si="4"/>
        <v>0</v>
      </c>
      <c r="J45" s="199">
        <f t="shared" si="4"/>
        <v>0</v>
      </c>
      <c r="K45" s="199">
        <f t="shared" si="4"/>
        <v>0</v>
      </c>
      <c r="L45" s="199">
        <f t="shared" si="4"/>
        <v>843294696</v>
      </c>
      <c r="M45" s="204" t="e">
        <f t="shared" ref="M45:Q45" si="5">+M11+M16+M18+M19+M30+M38+M39+M40+M42+M44+M43</f>
        <v>#REF!</v>
      </c>
      <c r="N45" s="205" t="e">
        <f t="shared" si="5"/>
        <v>#REF!</v>
      </c>
      <c r="O45" s="205" t="e">
        <f t="shared" si="5"/>
        <v>#REF!</v>
      </c>
      <c r="P45" s="205" t="e">
        <f t="shared" si="5"/>
        <v>#REF!</v>
      </c>
      <c r="Q45" s="205" t="e">
        <f t="shared" si="5"/>
        <v>#REF!</v>
      </c>
    </row>
    <row r="46" spans="1:17">
      <c r="A46" s="203">
        <v>12</v>
      </c>
      <c r="B46" s="195" t="s">
        <v>219</v>
      </c>
      <c r="C46" s="196"/>
      <c r="D46" s="196"/>
      <c r="E46" s="196"/>
      <c r="F46" s="196"/>
      <c r="G46" s="196"/>
      <c r="H46" s="196"/>
      <c r="I46" s="196"/>
      <c r="J46" s="196"/>
      <c r="K46" s="196"/>
      <c r="L46" s="196">
        <v>8809825</v>
      </c>
      <c r="M46" s="202">
        <f>[1]Annexure_Final!Z1537+[1]Annexure_Final!Z1513</f>
        <v>3924611</v>
      </c>
      <c r="N46" s="202">
        <f>[1]Annexure_Final!AA1537+[1]Annexure_Final!AA1513</f>
        <v>2482346</v>
      </c>
      <c r="O46" s="202">
        <f>[1]Annexure_Final!AB1537+[1]Annexure_Final!AB1513</f>
        <v>3202229</v>
      </c>
      <c r="P46" s="202">
        <f>[1]Annexure_Final!AC1537+[1]Annexure_Final!AC1513</f>
        <v>1586839</v>
      </c>
      <c r="Q46" s="202">
        <f>[1]Annexure_Final!AD1537+[1]Annexure_Final!AD1513</f>
        <v>26786964</v>
      </c>
    </row>
    <row r="47" spans="1:17">
      <c r="A47" s="203">
        <v>13</v>
      </c>
      <c r="B47" s="195" t="s">
        <v>220</v>
      </c>
      <c r="C47" s="199">
        <f>C45-C46</f>
        <v>0</v>
      </c>
      <c r="D47" s="199">
        <f t="shared" ref="D47:L47" si="6">D45-D46</f>
        <v>0</v>
      </c>
      <c r="E47" s="199">
        <f t="shared" si="6"/>
        <v>0</v>
      </c>
      <c r="F47" s="199">
        <f t="shared" si="6"/>
        <v>0</v>
      </c>
      <c r="G47" s="199">
        <f t="shared" si="6"/>
        <v>0</v>
      </c>
      <c r="H47" s="199">
        <f t="shared" si="6"/>
        <v>0</v>
      </c>
      <c r="I47" s="199">
        <f t="shared" si="6"/>
        <v>0</v>
      </c>
      <c r="J47" s="199">
        <f t="shared" si="6"/>
        <v>0</v>
      </c>
      <c r="K47" s="199">
        <f t="shared" si="6"/>
        <v>0</v>
      </c>
      <c r="L47" s="199">
        <f t="shared" si="6"/>
        <v>834484871</v>
      </c>
      <c r="M47" s="211" t="e">
        <f t="shared" ref="M47:Q47" si="7">+M45-M46</f>
        <v>#REF!</v>
      </c>
      <c r="N47" s="212" t="e">
        <f t="shared" si="7"/>
        <v>#REF!</v>
      </c>
      <c r="O47" s="212" t="e">
        <f t="shared" si="7"/>
        <v>#REF!</v>
      </c>
      <c r="P47" s="212" t="e">
        <f t="shared" si="7"/>
        <v>#REF!</v>
      </c>
      <c r="Q47" s="212" t="e">
        <f t="shared" si="7"/>
        <v>#REF!</v>
      </c>
    </row>
    <row r="48" spans="1:17" ht="38.25">
      <c r="A48" s="207">
        <v>14</v>
      </c>
      <c r="B48" s="213" t="s">
        <v>221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</row>
  </sheetData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Normal="100" zoomScaleSheetLayoutView="100" workbookViewId="0">
      <selection activeCell="Q21" sqref="Q21"/>
    </sheetView>
  </sheetViews>
  <sheetFormatPr defaultRowHeight="12.75"/>
  <cols>
    <col min="1" max="1" width="2.33203125" customWidth="1"/>
    <col min="2" max="2" width="6.5" style="19" customWidth="1"/>
    <col min="3" max="3" width="5.6640625" customWidth="1"/>
    <col min="4" max="4" width="25.5" customWidth="1"/>
    <col min="5" max="5" width="13.83203125" style="3" customWidth="1"/>
    <col min="6" max="10" width="13.83203125" customWidth="1"/>
  </cols>
  <sheetData>
    <row r="1" spans="2:10">
      <c r="I1" s="2" t="s">
        <v>26</v>
      </c>
    </row>
    <row r="2" spans="2:10">
      <c r="I2" s="18" t="s">
        <v>78</v>
      </c>
    </row>
    <row r="3" spans="2:10" ht="39" customHeight="1">
      <c r="B3" s="130" t="s">
        <v>66</v>
      </c>
      <c r="C3" s="130"/>
      <c r="D3" s="130"/>
      <c r="E3" s="130"/>
      <c r="F3" s="130"/>
      <c r="G3" s="130"/>
      <c r="H3" s="130"/>
      <c r="I3" s="130"/>
      <c r="J3" s="130"/>
    </row>
    <row r="4" spans="2:10" ht="8.25" customHeight="1">
      <c r="B4" s="131"/>
      <c r="C4" s="131"/>
      <c r="D4" s="131"/>
      <c r="E4" s="131"/>
      <c r="F4" s="131"/>
      <c r="G4" s="131"/>
      <c r="H4" s="131"/>
      <c r="I4" s="131"/>
      <c r="J4" s="132"/>
    </row>
    <row r="5" spans="2:10" ht="25.5" customHeight="1">
      <c r="B5" s="12"/>
      <c r="C5" s="133" t="s">
        <v>73</v>
      </c>
      <c r="D5" s="134"/>
      <c r="E5" s="15" t="s">
        <v>74</v>
      </c>
      <c r="F5" s="15" t="s">
        <v>75</v>
      </c>
      <c r="G5" s="15" t="s">
        <v>62</v>
      </c>
      <c r="H5" s="15" t="s">
        <v>76</v>
      </c>
      <c r="I5" s="15" t="s">
        <v>63</v>
      </c>
      <c r="J5" s="16" t="s">
        <v>64</v>
      </c>
    </row>
    <row r="6" spans="2:10" ht="20.100000000000001" customHeight="1">
      <c r="B6" s="13">
        <v>1</v>
      </c>
      <c r="C6" s="126" t="s">
        <v>0</v>
      </c>
      <c r="D6" s="126"/>
      <c r="E6" s="4"/>
      <c r="F6" s="135" t="s">
        <v>133</v>
      </c>
      <c r="G6" s="136"/>
      <c r="H6" s="136"/>
      <c r="I6" s="136"/>
      <c r="J6" s="137"/>
    </row>
    <row r="7" spans="2:10" ht="20.100000000000001" customHeight="1">
      <c r="B7" s="13">
        <v>2</v>
      </c>
      <c r="C7" s="126" t="s">
        <v>8</v>
      </c>
      <c r="D7" s="126"/>
      <c r="E7" s="4"/>
      <c r="F7" s="135" t="s">
        <v>134</v>
      </c>
      <c r="G7" s="136"/>
      <c r="H7" s="136"/>
      <c r="I7" s="136"/>
      <c r="J7" s="137"/>
    </row>
    <row r="8" spans="2:10" ht="27" customHeight="1">
      <c r="B8" s="13">
        <v>3</v>
      </c>
      <c r="C8" s="126" t="s">
        <v>10</v>
      </c>
      <c r="D8" s="126"/>
      <c r="E8" s="8" t="s">
        <v>11</v>
      </c>
      <c r="F8" s="138">
        <v>160</v>
      </c>
      <c r="G8" s="139"/>
      <c r="H8" s="139"/>
      <c r="I8" s="139"/>
      <c r="J8" s="140"/>
    </row>
    <row r="9" spans="2:10" ht="44.25" customHeight="1">
      <c r="B9" s="13">
        <v>4</v>
      </c>
      <c r="C9" s="126" t="s">
        <v>12</v>
      </c>
      <c r="D9" s="126"/>
      <c r="E9" s="4" t="s">
        <v>13</v>
      </c>
      <c r="F9" s="135" t="s">
        <v>129</v>
      </c>
      <c r="G9" s="136"/>
      <c r="H9" s="136"/>
      <c r="I9" s="136"/>
      <c r="J9" s="137"/>
    </row>
    <row r="10" spans="2:10" ht="20.100000000000001" customHeight="1">
      <c r="B10" s="13">
        <v>5</v>
      </c>
      <c r="C10" s="126" t="s">
        <v>14</v>
      </c>
      <c r="D10" s="126"/>
      <c r="E10" s="4"/>
      <c r="F10" s="135" t="s">
        <v>130</v>
      </c>
      <c r="G10" s="136"/>
      <c r="H10" s="136"/>
      <c r="I10" s="136"/>
      <c r="J10" s="137"/>
    </row>
    <row r="11" spans="2:10" ht="28.5" customHeight="1">
      <c r="B11" s="40">
        <v>6</v>
      </c>
      <c r="C11" s="129" t="s">
        <v>15</v>
      </c>
      <c r="D11" s="129"/>
      <c r="E11" s="41" t="s">
        <v>67</v>
      </c>
      <c r="F11" s="51">
        <v>7.91</v>
      </c>
      <c r="G11" s="51">
        <v>7.91</v>
      </c>
      <c r="H11" s="51">
        <v>7.91</v>
      </c>
      <c r="I11" s="51">
        <v>7.91</v>
      </c>
      <c r="J11" s="51">
        <v>7.91</v>
      </c>
    </row>
    <row r="12" spans="2:10" ht="20.100000000000001" customHeight="1">
      <c r="B12" s="13">
        <v>7</v>
      </c>
      <c r="C12" s="126" t="s">
        <v>16</v>
      </c>
      <c r="D12" s="126"/>
      <c r="E12" s="8" t="s">
        <v>17</v>
      </c>
      <c r="F12" s="25" t="s">
        <v>131</v>
      </c>
      <c r="G12" s="25" t="s">
        <v>131</v>
      </c>
      <c r="H12" s="25" t="s">
        <v>131</v>
      </c>
      <c r="I12" s="25" t="s">
        <v>131</v>
      </c>
      <c r="J12" s="25" t="s">
        <v>131</v>
      </c>
    </row>
    <row r="13" spans="2:10" ht="30" customHeight="1">
      <c r="B13" s="13">
        <v>8</v>
      </c>
      <c r="C13" s="126" t="s">
        <v>18</v>
      </c>
      <c r="D13" s="126"/>
      <c r="E13" s="8" t="s">
        <v>17</v>
      </c>
      <c r="F13" s="7"/>
      <c r="G13" s="7"/>
      <c r="H13" s="7"/>
      <c r="I13" s="7"/>
      <c r="J13" s="7"/>
    </row>
    <row r="14" spans="2:10" ht="30" customHeight="1">
      <c r="B14" s="13">
        <v>9</v>
      </c>
      <c r="C14" s="126" t="s">
        <v>19</v>
      </c>
      <c r="D14" s="126"/>
      <c r="E14" s="8" t="s">
        <v>17</v>
      </c>
      <c r="F14" s="7"/>
      <c r="G14" s="7"/>
      <c r="H14" s="7"/>
      <c r="I14" s="7"/>
      <c r="J14" s="7"/>
    </row>
    <row r="15" spans="2:10" ht="15" customHeight="1">
      <c r="B15" s="40">
        <v>10</v>
      </c>
      <c r="C15" s="128" t="s">
        <v>20</v>
      </c>
      <c r="D15" s="128"/>
      <c r="E15" s="52" t="s">
        <v>1</v>
      </c>
      <c r="F15" s="52"/>
      <c r="G15" s="52"/>
      <c r="H15" s="52"/>
      <c r="I15" s="52" t="s">
        <v>135</v>
      </c>
      <c r="J15" s="52" t="s">
        <v>132</v>
      </c>
    </row>
    <row r="16" spans="2:10" ht="15" customHeight="1">
      <c r="B16" s="40">
        <v>11</v>
      </c>
      <c r="C16" s="128" t="s">
        <v>21</v>
      </c>
      <c r="D16" s="128"/>
      <c r="E16" s="52" t="s">
        <v>1</v>
      </c>
      <c r="F16" s="52"/>
      <c r="G16" s="52"/>
      <c r="H16" s="52"/>
      <c r="I16" s="52" t="s">
        <v>135</v>
      </c>
      <c r="J16" s="52" t="s">
        <v>132</v>
      </c>
    </row>
    <row r="17" spans="1:12" ht="15" customHeight="1">
      <c r="B17" s="40">
        <v>12</v>
      </c>
      <c r="C17" s="128" t="s">
        <v>22</v>
      </c>
      <c r="D17" s="128"/>
      <c r="E17" s="53"/>
      <c r="F17" s="54"/>
      <c r="G17" s="54"/>
      <c r="H17" s="54"/>
      <c r="I17" s="54"/>
      <c r="J17" s="54"/>
    </row>
    <row r="18" spans="1:12" ht="34.5" customHeight="1">
      <c r="B18" s="69">
        <v>12.1</v>
      </c>
      <c r="C18" s="128" t="s">
        <v>23</v>
      </c>
      <c r="D18" s="128"/>
      <c r="E18" s="52" t="s">
        <v>7</v>
      </c>
      <c r="F18" s="55"/>
      <c r="G18" s="55"/>
      <c r="H18" s="55"/>
      <c r="I18" s="56">
        <v>0</v>
      </c>
      <c r="J18" s="56">
        <v>1822.04</v>
      </c>
    </row>
    <row r="19" spans="1:12" ht="42.75" customHeight="1">
      <c r="B19" s="69">
        <v>12.2</v>
      </c>
      <c r="C19" s="128" t="s">
        <v>24</v>
      </c>
      <c r="D19" s="128"/>
      <c r="E19" s="52" t="s">
        <v>7</v>
      </c>
      <c r="F19" s="55"/>
      <c r="G19" s="55"/>
      <c r="H19" s="55"/>
      <c r="I19" s="56">
        <v>0</v>
      </c>
      <c r="J19" s="56">
        <v>1822.04</v>
      </c>
    </row>
    <row r="20" spans="1:12" ht="15" customHeight="1">
      <c r="B20" s="12"/>
      <c r="C20" s="126" t="s">
        <v>2</v>
      </c>
      <c r="D20" s="126"/>
      <c r="E20" s="4"/>
      <c r="F20" s="5"/>
      <c r="G20" s="5"/>
      <c r="H20" s="5"/>
      <c r="I20" s="5"/>
      <c r="J20" s="5"/>
    </row>
    <row r="21" spans="1:12" ht="15" customHeight="1">
      <c r="B21" s="13">
        <v>13</v>
      </c>
      <c r="C21" s="126" t="s">
        <v>3</v>
      </c>
      <c r="D21" s="126"/>
      <c r="E21" s="4"/>
      <c r="F21" s="5"/>
      <c r="G21" s="5"/>
      <c r="H21" s="5"/>
      <c r="I21" s="5"/>
      <c r="J21" s="5"/>
    </row>
    <row r="22" spans="1:12" ht="30" customHeight="1">
      <c r="B22" s="14">
        <v>13.1</v>
      </c>
      <c r="C22" s="123" t="s">
        <v>68</v>
      </c>
      <c r="D22" s="123"/>
      <c r="E22" s="8" t="s">
        <v>25</v>
      </c>
      <c r="F22" s="7"/>
      <c r="G22" s="7"/>
      <c r="H22" s="7"/>
      <c r="I22" s="61">
        <v>18.752599999999997</v>
      </c>
      <c r="J22" s="61">
        <v>603.14430000000004</v>
      </c>
    </row>
    <row r="23" spans="1:12" ht="30" customHeight="1">
      <c r="B23" s="14">
        <v>13.2</v>
      </c>
      <c r="C23" s="123" t="s">
        <v>69</v>
      </c>
      <c r="D23" s="123"/>
      <c r="E23" s="8" t="s">
        <v>25</v>
      </c>
      <c r="F23" s="7"/>
      <c r="G23" s="7"/>
      <c r="H23" s="7"/>
      <c r="I23" s="61">
        <f>14.57+4.05</f>
        <v>18.62</v>
      </c>
      <c r="J23" s="61">
        <v>592.68907799999999</v>
      </c>
      <c r="K23" s="60"/>
    </row>
    <row r="24" spans="1:12" ht="30" customHeight="1">
      <c r="B24" s="14">
        <v>13.3</v>
      </c>
      <c r="C24" s="123" t="s">
        <v>70</v>
      </c>
      <c r="D24" s="123"/>
      <c r="E24" s="8" t="s">
        <v>25</v>
      </c>
      <c r="F24" s="7"/>
      <c r="G24" s="7"/>
      <c r="H24" s="7"/>
      <c r="I24" s="61">
        <v>15.28</v>
      </c>
      <c r="J24" s="61">
        <v>581.37400000000002</v>
      </c>
    </row>
    <row r="25" spans="1:12" ht="43.5" customHeight="1">
      <c r="B25" s="13">
        <v>14</v>
      </c>
      <c r="C25" s="123" t="s">
        <v>71</v>
      </c>
      <c r="D25" s="123"/>
      <c r="E25" s="8" t="s">
        <v>25</v>
      </c>
      <c r="F25" s="7"/>
      <c r="G25" s="7"/>
      <c r="H25" s="7"/>
      <c r="I25" s="61">
        <v>0.12999999999999901</v>
      </c>
      <c r="J25" s="61">
        <v>8.0891119183500209</v>
      </c>
    </row>
    <row r="26" spans="1:12" ht="30" customHeight="1">
      <c r="B26" s="40">
        <v>15</v>
      </c>
      <c r="C26" s="127" t="s">
        <v>77</v>
      </c>
      <c r="D26" s="127"/>
      <c r="E26" s="52" t="s">
        <v>25</v>
      </c>
      <c r="F26" s="56"/>
      <c r="G26" s="56"/>
      <c r="H26" s="56"/>
      <c r="I26" s="57" t="s">
        <v>136</v>
      </c>
      <c r="J26" s="57" t="s">
        <v>136</v>
      </c>
    </row>
    <row r="27" spans="1:12" ht="30" customHeight="1">
      <c r="B27" s="13">
        <v>16</v>
      </c>
      <c r="C27" s="123" t="s">
        <v>72</v>
      </c>
      <c r="D27" s="123"/>
      <c r="E27" s="8" t="s">
        <v>11</v>
      </c>
      <c r="F27" s="7"/>
      <c r="G27" s="7"/>
      <c r="H27" s="7"/>
      <c r="I27" s="22">
        <v>27.95</v>
      </c>
      <c r="J27" s="62">
        <v>146</v>
      </c>
      <c r="L27" s="42"/>
    </row>
    <row r="29" spans="1:12">
      <c r="I29" s="2" t="s">
        <v>26</v>
      </c>
    </row>
    <row r="30" spans="1:12">
      <c r="B30" s="3"/>
      <c r="E30"/>
      <c r="I30" s="2" t="s">
        <v>9</v>
      </c>
    </row>
    <row r="31" spans="1:12">
      <c r="B31" s="3"/>
      <c r="E31"/>
    </row>
    <row r="32" spans="1:12" ht="20.25" customHeight="1">
      <c r="A32" s="17"/>
      <c r="B32" s="10"/>
      <c r="C32" s="119" t="s">
        <v>79</v>
      </c>
      <c r="D32" s="119"/>
      <c r="E32" s="27" t="s">
        <v>74</v>
      </c>
      <c r="F32" s="15" t="s">
        <v>75</v>
      </c>
      <c r="G32" s="15" t="s">
        <v>62</v>
      </c>
      <c r="H32" s="15" t="s">
        <v>76</v>
      </c>
      <c r="I32" s="15" t="s">
        <v>63</v>
      </c>
      <c r="J32" s="16" t="s">
        <v>64</v>
      </c>
    </row>
    <row r="33" spans="1:10" s="11" customFormat="1" ht="30" customHeight="1">
      <c r="A33" s="20"/>
      <c r="B33" s="21">
        <v>17</v>
      </c>
      <c r="C33" s="124" t="s">
        <v>27</v>
      </c>
      <c r="D33" s="124"/>
      <c r="E33" s="22"/>
      <c r="F33" s="22"/>
      <c r="G33" s="22"/>
      <c r="H33" s="22"/>
      <c r="I33" s="22"/>
      <c r="J33" s="22"/>
    </row>
    <row r="34" spans="1:10" s="11" customFormat="1" ht="30" customHeight="1">
      <c r="A34" s="23"/>
      <c r="B34" s="24">
        <v>17.100000000000001</v>
      </c>
      <c r="C34" s="124" t="s">
        <v>28</v>
      </c>
      <c r="D34" s="124"/>
      <c r="E34" s="25" t="s">
        <v>4</v>
      </c>
      <c r="F34" s="25">
        <v>0</v>
      </c>
      <c r="G34" s="25">
        <v>0</v>
      </c>
      <c r="H34" s="25">
        <v>0</v>
      </c>
      <c r="I34" s="25">
        <v>0</v>
      </c>
      <c r="J34" s="50">
        <v>58.7333333333385</v>
      </c>
    </row>
    <row r="35" spans="1:10" s="11" customFormat="1" ht="30" customHeight="1">
      <c r="A35" s="23"/>
      <c r="B35" s="24">
        <v>17.2</v>
      </c>
      <c r="C35" s="124" t="s">
        <v>29</v>
      </c>
      <c r="D35" s="124"/>
      <c r="E35" s="25" t="s">
        <v>4</v>
      </c>
      <c r="F35" s="25">
        <v>0</v>
      </c>
      <c r="G35" s="25">
        <v>0</v>
      </c>
      <c r="H35" s="25">
        <v>0</v>
      </c>
      <c r="I35" s="50">
        <v>0.91111111111111132</v>
      </c>
      <c r="J35" s="50">
        <v>22.212499999999995</v>
      </c>
    </row>
    <row r="36" spans="1:10" s="11" customFormat="1" ht="30" customHeight="1">
      <c r="A36" s="20"/>
      <c r="B36" s="67">
        <v>18</v>
      </c>
      <c r="C36" s="122" t="s">
        <v>5</v>
      </c>
      <c r="D36" s="122"/>
      <c r="E36" s="68" t="s">
        <v>7</v>
      </c>
      <c r="F36" s="58" t="s">
        <v>137</v>
      </c>
      <c r="G36" s="58" t="s">
        <v>137</v>
      </c>
      <c r="H36" s="58" t="s">
        <v>137</v>
      </c>
      <c r="I36" s="58" t="s">
        <v>137</v>
      </c>
      <c r="J36" s="56">
        <v>1.33</v>
      </c>
    </row>
    <row r="37" spans="1:10" s="11" customFormat="1" ht="30" customHeight="1">
      <c r="A37" s="20"/>
      <c r="B37" s="67">
        <v>19</v>
      </c>
      <c r="C37" s="122" t="s">
        <v>6</v>
      </c>
      <c r="D37" s="122"/>
      <c r="E37" s="68" t="s">
        <v>7</v>
      </c>
      <c r="F37" s="58" t="s">
        <v>137</v>
      </c>
      <c r="G37" s="58" t="s">
        <v>137</v>
      </c>
      <c r="H37" s="58" t="s">
        <v>137</v>
      </c>
      <c r="I37" s="58" t="s">
        <v>137</v>
      </c>
      <c r="J37" s="58" t="s">
        <v>137</v>
      </c>
    </row>
    <row r="39" spans="1:10" ht="15" customHeight="1">
      <c r="B39" s="125" t="s">
        <v>80</v>
      </c>
      <c r="C39" s="125"/>
      <c r="D39" s="125"/>
      <c r="E39" s="125"/>
      <c r="F39" s="125"/>
      <c r="G39" s="125"/>
      <c r="H39" s="125"/>
      <c r="I39" s="125"/>
      <c r="J39" s="125"/>
    </row>
    <row r="40" spans="1:10" ht="15" customHeight="1"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38.25" customHeight="1">
      <c r="B41" s="119" t="s">
        <v>84</v>
      </c>
      <c r="C41" s="119"/>
      <c r="D41" s="16" t="s">
        <v>79</v>
      </c>
      <c r="E41" s="120" t="s">
        <v>65</v>
      </c>
      <c r="F41" s="121"/>
      <c r="G41" s="16" t="s">
        <v>84</v>
      </c>
      <c r="H41" s="16" t="s">
        <v>79</v>
      </c>
      <c r="I41" s="119" t="s">
        <v>65</v>
      </c>
      <c r="J41" s="119"/>
    </row>
    <row r="42" spans="1:10" ht="15" customHeight="1">
      <c r="B42" s="116" t="s">
        <v>30</v>
      </c>
      <c r="C42" s="116"/>
      <c r="D42" s="32" t="s">
        <v>31</v>
      </c>
      <c r="E42" s="107">
        <v>11.970512505806392</v>
      </c>
      <c r="F42" s="108"/>
      <c r="G42" s="6" t="s">
        <v>32</v>
      </c>
      <c r="H42" s="6" t="s">
        <v>31</v>
      </c>
      <c r="I42" s="111">
        <v>32.663341336953572</v>
      </c>
      <c r="J42" s="112"/>
    </row>
    <row r="43" spans="1:10" ht="15" customHeight="1">
      <c r="B43" s="116"/>
      <c r="C43" s="116"/>
      <c r="D43" s="32" t="s">
        <v>33</v>
      </c>
      <c r="E43" s="107">
        <v>11.552480980185591</v>
      </c>
      <c r="F43" s="108">
        <v>11.552480980185591</v>
      </c>
      <c r="G43" s="7"/>
      <c r="H43" s="6" t="s">
        <v>33</v>
      </c>
      <c r="I43" s="111">
        <v>27.399578519476776</v>
      </c>
      <c r="J43" s="112">
        <v>27.399578519476776</v>
      </c>
    </row>
    <row r="44" spans="1:10" ht="15" customHeight="1">
      <c r="B44" s="116"/>
      <c r="C44" s="116"/>
      <c r="D44" s="32" t="s">
        <v>34</v>
      </c>
      <c r="E44" s="107">
        <v>13.099573263067192</v>
      </c>
      <c r="F44" s="108">
        <v>13.099573263067192</v>
      </c>
      <c r="G44" s="7"/>
      <c r="H44" s="6" t="s">
        <v>35</v>
      </c>
      <c r="I44" s="111">
        <v>25.418409598501906</v>
      </c>
      <c r="J44" s="112">
        <v>25.418409598501906</v>
      </c>
    </row>
    <row r="45" spans="1:10" ht="15" customHeight="1">
      <c r="B45" s="116" t="s">
        <v>36</v>
      </c>
      <c r="C45" s="116"/>
      <c r="D45" s="32" t="s">
        <v>31</v>
      </c>
      <c r="E45" s="107">
        <v>22.699809454795179</v>
      </c>
      <c r="F45" s="108">
        <v>22.699809454795179</v>
      </c>
      <c r="G45" s="6" t="s">
        <v>37</v>
      </c>
      <c r="H45" s="6" t="s">
        <v>31</v>
      </c>
      <c r="I45" s="111">
        <v>13.008883496918388</v>
      </c>
      <c r="J45" s="112">
        <v>13.008883496918388</v>
      </c>
    </row>
    <row r="46" spans="1:10" ht="15" customHeight="1">
      <c r="B46" s="116"/>
      <c r="C46" s="116"/>
      <c r="D46" s="32" t="s">
        <v>33</v>
      </c>
      <c r="E46" s="107">
        <v>15.094211492505586</v>
      </c>
      <c r="F46" s="108">
        <v>15.094211492505586</v>
      </c>
      <c r="G46" s="7"/>
      <c r="H46" s="6" t="s">
        <v>33</v>
      </c>
      <c r="I46" s="111">
        <v>11.88679887551519</v>
      </c>
      <c r="J46" s="112">
        <v>11.88679887551519</v>
      </c>
    </row>
    <row r="47" spans="1:10" ht="15" customHeight="1">
      <c r="B47" s="116"/>
      <c r="C47" s="116"/>
      <c r="D47" s="32" t="s">
        <v>35</v>
      </c>
      <c r="E47" s="107">
        <v>18.470124621748781</v>
      </c>
      <c r="F47" s="108">
        <v>18.470124621748781</v>
      </c>
      <c r="G47" s="7"/>
      <c r="H47" s="6" t="s">
        <v>34</v>
      </c>
      <c r="I47" s="111">
        <v>10.567235946758393</v>
      </c>
      <c r="J47" s="112">
        <v>10.567235946758393</v>
      </c>
    </row>
    <row r="48" spans="1:10" ht="15" customHeight="1">
      <c r="B48" s="116" t="s">
        <v>38</v>
      </c>
      <c r="C48" s="116"/>
      <c r="D48" s="32" t="s">
        <v>31</v>
      </c>
      <c r="E48" s="107">
        <v>18.309673497023986</v>
      </c>
      <c r="F48" s="108">
        <v>18.309673497023986</v>
      </c>
      <c r="G48" s="6" t="s">
        <v>39</v>
      </c>
      <c r="H48" s="6" t="s">
        <v>31</v>
      </c>
      <c r="I48" s="111">
        <v>9.6013094433983941</v>
      </c>
      <c r="J48" s="112">
        <v>9.6013094433983941</v>
      </c>
    </row>
    <row r="49" spans="2:10" ht="15" customHeight="1">
      <c r="B49" s="116"/>
      <c r="C49" s="116"/>
      <c r="D49" s="32" t="s">
        <v>33</v>
      </c>
      <c r="E49" s="107">
        <v>22.005952249881584</v>
      </c>
      <c r="F49" s="108">
        <v>22.005952249881584</v>
      </c>
      <c r="G49" s="7"/>
      <c r="H49" s="6" t="s">
        <v>33</v>
      </c>
      <c r="I49" s="111">
        <v>9.2294277396047946</v>
      </c>
      <c r="J49" s="112">
        <v>9.2294277396047946</v>
      </c>
    </row>
    <row r="50" spans="2:10" ht="15" customHeight="1">
      <c r="B50" s="116"/>
      <c r="C50" s="116"/>
      <c r="D50" s="32" t="s">
        <v>34</v>
      </c>
      <c r="E50" s="107">
        <v>36.479999999999997</v>
      </c>
      <c r="F50" s="108">
        <v>36.479999999999997</v>
      </c>
      <c r="G50" s="7"/>
      <c r="H50" s="6" t="s">
        <v>35</v>
      </c>
      <c r="I50" s="111">
        <v>9.1441578943915154</v>
      </c>
      <c r="J50" s="112">
        <v>9.1441578943915154</v>
      </c>
    </row>
    <row r="51" spans="2:10" ht="15" customHeight="1">
      <c r="B51" s="116" t="s">
        <v>40</v>
      </c>
      <c r="C51" s="116"/>
      <c r="D51" s="32" t="s">
        <v>31</v>
      </c>
      <c r="E51" s="107">
        <v>36.479999999999997</v>
      </c>
      <c r="F51" s="108">
        <v>36.479999999999997</v>
      </c>
      <c r="G51" s="6" t="s">
        <v>41</v>
      </c>
      <c r="H51" s="6" t="s">
        <v>31</v>
      </c>
      <c r="I51" s="111">
        <v>7.5798399221999944</v>
      </c>
      <c r="J51" s="112">
        <v>7.5798399221999944</v>
      </c>
    </row>
    <row r="52" spans="2:10" ht="15" customHeight="1">
      <c r="B52" s="116"/>
      <c r="C52" s="116"/>
      <c r="D52" s="32" t="s">
        <v>33</v>
      </c>
      <c r="E52" s="107">
        <v>36.479999999999997</v>
      </c>
      <c r="F52" s="108">
        <v>36.479999999999997</v>
      </c>
      <c r="G52" s="7"/>
      <c r="H52" s="6" t="s">
        <v>33</v>
      </c>
      <c r="I52" s="111">
        <v>7.2122512250879947</v>
      </c>
      <c r="J52" s="112">
        <v>7.2122512250879947</v>
      </c>
    </row>
    <row r="53" spans="2:10" ht="15" customHeight="1">
      <c r="B53" s="116"/>
      <c r="C53" s="116"/>
      <c r="D53" s="32" t="s">
        <v>35</v>
      </c>
      <c r="E53" s="107">
        <v>40.128</v>
      </c>
      <c r="F53" s="108">
        <v>40.128</v>
      </c>
      <c r="G53" s="7"/>
      <c r="H53" s="6" t="s">
        <v>35</v>
      </c>
      <c r="I53" s="111">
        <v>7.5533306059411141</v>
      </c>
      <c r="J53" s="112">
        <v>7.5533306059411141</v>
      </c>
    </row>
    <row r="54" spans="2:10" ht="15" customHeight="1">
      <c r="B54" s="116" t="s">
        <v>42</v>
      </c>
      <c r="C54" s="116"/>
      <c r="D54" s="32" t="s">
        <v>31</v>
      </c>
      <c r="E54" s="107">
        <v>36.479999999999997</v>
      </c>
      <c r="F54" s="108">
        <v>36.479999999999997</v>
      </c>
      <c r="G54" s="6" t="s">
        <v>43</v>
      </c>
      <c r="H54" s="6" t="s">
        <v>31</v>
      </c>
      <c r="I54" s="111">
        <v>8.4100000892543942</v>
      </c>
      <c r="J54" s="112">
        <v>8.4100000892543942</v>
      </c>
    </row>
    <row r="55" spans="2:10" ht="15" customHeight="1">
      <c r="B55" s="116"/>
      <c r="C55" s="116"/>
      <c r="D55" s="32" t="s">
        <v>33</v>
      </c>
      <c r="E55" s="107">
        <v>34.887279785772932</v>
      </c>
      <c r="F55" s="108">
        <v>34.887279785772932</v>
      </c>
      <c r="G55" s="7"/>
      <c r="H55" s="6" t="s">
        <v>33</v>
      </c>
      <c r="I55" s="111">
        <v>8.118075634905594</v>
      </c>
      <c r="J55" s="112">
        <v>8.118075634905594</v>
      </c>
    </row>
    <row r="56" spans="2:10" ht="15" customHeight="1">
      <c r="B56" s="116"/>
      <c r="C56" s="116"/>
      <c r="D56" s="32" t="s">
        <v>35</v>
      </c>
      <c r="E56" s="107">
        <v>40.128</v>
      </c>
      <c r="F56" s="108">
        <v>40.128</v>
      </c>
      <c r="G56" s="7"/>
      <c r="H56" s="6" t="s">
        <v>44</v>
      </c>
      <c r="I56" s="111">
        <v>6.4871623965657568</v>
      </c>
      <c r="J56" s="112">
        <v>6.4871623965657568</v>
      </c>
    </row>
    <row r="57" spans="2:10" ht="15" customHeight="1">
      <c r="B57" s="116" t="s">
        <v>45</v>
      </c>
      <c r="C57" s="116"/>
      <c r="D57" s="32" t="s">
        <v>31</v>
      </c>
      <c r="E57" s="107">
        <v>34.828626581985574</v>
      </c>
      <c r="F57" s="108">
        <v>34.828626581985574</v>
      </c>
      <c r="G57" s="6" t="s">
        <v>46</v>
      </c>
      <c r="H57" s="6" t="s">
        <v>31</v>
      </c>
      <c r="I57" s="111">
        <v>6.8049522161711948</v>
      </c>
      <c r="J57" s="112">
        <v>6.8049522161711948</v>
      </c>
    </row>
    <row r="58" spans="2:10" ht="15" customHeight="1">
      <c r="B58" s="113"/>
      <c r="C58" s="114"/>
      <c r="D58" s="32" t="s">
        <v>33</v>
      </c>
      <c r="E58" s="107">
        <v>36.479999999999997</v>
      </c>
      <c r="F58" s="108">
        <v>36.479999999999997</v>
      </c>
      <c r="G58" s="7"/>
      <c r="H58" s="6" t="s">
        <v>33</v>
      </c>
      <c r="I58" s="111">
        <v>7.3861179956927945</v>
      </c>
      <c r="J58" s="112">
        <v>7.3861179956927945</v>
      </c>
    </row>
    <row r="59" spans="2:10" ht="15" customHeight="1">
      <c r="B59" s="113"/>
      <c r="C59" s="114"/>
      <c r="D59" s="32" t="s">
        <v>34</v>
      </c>
      <c r="E59" s="107">
        <v>36.155702272435178</v>
      </c>
      <c r="F59" s="108">
        <v>36.155702272435178</v>
      </c>
      <c r="G59" s="7"/>
      <c r="H59" s="6" t="s">
        <v>35</v>
      </c>
      <c r="I59" s="111">
        <v>9.4729485436185517</v>
      </c>
      <c r="J59" s="112">
        <v>9.4729485436185517</v>
      </c>
    </row>
    <row r="60" spans="2:10" ht="15" customHeight="1">
      <c r="B60" s="115"/>
      <c r="C60" s="115"/>
      <c r="D60" s="28"/>
      <c r="E60" s="117"/>
      <c r="F60" s="118"/>
      <c r="G60" s="9" t="s">
        <v>47</v>
      </c>
      <c r="H60" s="7"/>
      <c r="I60" s="109">
        <f>SUM(E42:E59,I42:I59)</f>
        <v>719.67376818616424</v>
      </c>
      <c r="J60" s="110"/>
    </row>
    <row r="61" spans="2:10" ht="15">
      <c r="C61" s="19"/>
      <c r="E61" s="29"/>
      <c r="F61" s="29"/>
      <c r="G61" s="30"/>
      <c r="H61" s="26"/>
      <c r="I61" s="29"/>
      <c r="J61" s="29"/>
    </row>
    <row r="62" spans="2:10" ht="52.5" customHeight="1">
      <c r="B62" s="106" t="s">
        <v>81</v>
      </c>
      <c r="C62" s="106"/>
      <c r="D62" s="106"/>
      <c r="E62" s="106"/>
      <c r="F62" s="106"/>
      <c r="G62" s="106"/>
      <c r="H62" s="106"/>
      <c r="I62" s="106"/>
      <c r="J62" s="106"/>
    </row>
    <row r="63" spans="2:10" ht="50.25" customHeight="1">
      <c r="B63" s="105" t="s">
        <v>84</v>
      </c>
      <c r="C63" s="105"/>
      <c r="D63" s="97" t="s">
        <v>82</v>
      </c>
      <c r="E63" s="98"/>
      <c r="F63" s="99"/>
      <c r="G63" s="97" t="s">
        <v>83</v>
      </c>
      <c r="H63" s="98"/>
      <c r="I63" s="98"/>
      <c r="J63" s="99"/>
    </row>
    <row r="64" spans="2:10" ht="15" customHeight="1">
      <c r="B64" s="104" t="s">
        <v>30</v>
      </c>
      <c r="C64" s="104"/>
      <c r="D64" s="101">
        <f>160*0.99</f>
        <v>158.4</v>
      </c>
      <c r="E64" s="102"/>
      <c r="F64" s="103"/>
      <c r="G64" s="63"/>
      <c r="H64" s="66">
        <v>143.60000000000002</v>
      </c>
      <c r="I64" s="64"/>
      <c r="J64" s="65"/>
    </row>
    <row r="65" spans="2:10" ht="15" customHeight="1">
      <c r="B65" s="104" t="s">
        <v>36</v>
      </c>
      <c r="C65" s="104"/>
      <c r="D65" s="101">
        <f t="shared" ref="D65:D75" si="0">160*0.99</f>
        <v>158.4</v>
      </c>
      <c r="E65" s="102"/>
      <c r="F65" s="103"/>
      <c r="G65" s="63"/>
      <c r="H65" s="66">
        <v>151.54838709677423</v>
      </c>
      <c r="I65" s="64"/>
      <c r="J65" s="65"/>
    </row>
    <row r="66" spans="2:10" ht="15" customHeight="1">
      <c r="B66" s="104" t="s">
        <v>38</v>
      </c>
      <c r="C66" s="104"/>
      <c r="D66" s="101">
        <f t="shared" si="0"/>
        <v>158.4</v>
      </c>
      <c r="E66" s="102"/>
      <c r="F66" s="103"/>
      <c r="G66" s="63"/>
      <c r="H66" s="66">
        <v>155.33333333333334</v>
      </c>
      <c r="I66" s="64"/>
      <c r="J66" s="65"/>
    </row>
    <row r="67" spans="2:10" ht="15" customHeight="1">
      <c r="B67" s="104" t="s">
        <v>40</v>
      </c>
      <c r="C67" s="104"/>
      <c r="D67" s="101">
        <f t="shared" si="0"/>
        <v>158.4</v>
      </c>
      <c r="E67" s="102"/>
      <c r="F67" s="103"/>
      <c r="G67" s="63"/>
      <c r="H67" s="66">
        <v>149.0322580645161</v>
      </c>
      <c r="I67" s="64"/>
      <c r="J67" s="65"/>
    </row>
    <row r="68" spans="2:10" ht="15" customHeight="1">
      <c r="B68" s="104" t="s">
        <v>42</v>
      </c>
      <c r="C68" s="104"/>
      <c r="D68" s="101">
        <f t="shared" si="0"/>
        <v>158.4</v>
      </c>
      <c r="E68" s="102"/>
      <c r="F68" s="103"/>
      <c r="G68" s="63"/>
      <c r="H68" s="66">
        <v>154.97849462365591</v>
      </c>
      <c r="I68" s="64"/>
      <c r="J68" s="65"/>
    </row>
    <row r="69" spans="2:10" ht="15" customHeight="1">
      <c r="B69" s="104" t="s">
        <v>45</v>
      </c>
      <c r="C69" s="104"/>
      <c r="D69" s="101">
        <f t="shared" si="0"/>
        <v>158.4</v>
      </c>
      <c r="E69" s="102"/>
      <c r="F69" s="103"/>
      <c r="G69" s="63"/>
      <c r="H69" s="66">
        <v>139.72499999999999</v>
      </c>
      <c r="I69" s="64"/>
      <c r="J69" s="65"/>
    </row>
    <row r="70" spans="2:10" ht="15" customHeight="1">
      <c r="B70" s="104" t="s">
        <v>32</v>
      </c>
      <c r="C70" s="104"/>
      <c r="D70" s="101">
        <f t="shared" si="0"/>
        <v>158.4</v>
      </c>
      <c r="E70" s="102"/>
      <c r="F70" s="103"/>
      <c r="G70" s="63"/>
      <c r="H70" s="66">
        <v>153.09677419354841</v>
      </c>
      <c r="I70" s="64"/>
      <c r="J70" s="65"/>
    </row>
    <row r="71" spans="2:10" ht="15" customHeight="1">
      <c r="B71" s="104" t="s">
        <v>37</v>
      </c>
      <c r="C71" s="104"/>
      <c r="D71" s="101">
        <f t="shared" si="0"/>
        <v>158.4</v>
      </c>
      <c r="E71" s="102"/>
      <c r="F71" s="103"/>
      <c r="G71" s="63"/>
      <c r="H71" s="66">
        <v>145.93333333333337</v>
      </c>
      <c r="I71" s="64"/>
      <c r="J71" s="65"/>
    </row>
    <row r="72" spans="2:10" ht="15" customHeight="1">
      <c r="B72" s="104" t="s">
        <v>39</v>
      </c>
      <c r="C72" s="104"/>
      <c r="D72" s="101">
        <f t="shared" si="0"/>
        <v>158.4</v>
      </c>
      <c r="E72" s="102"/>
      <c r="F72" s="103"/>
      <c r="G72" s="63"/>
      <c r="H72" s="66">
        <v>147.09677419354841</v>
      </c>
      <c r="I72" s="64"/>
      <c r="J72" s="65"/>
    </row>
    <row r="73" spans="2:10" ht="15" customHeight="1">
      <c r="B73" s="104" t="s">
        <v>41</v>
      </c>
      <c r="C73" s="104"/>
      <c r="D73" s="101">
        <f t="shared" si="0"/>
        <v>158.4</v>
      </c>
      <c r="E73" s="102"/>
      <c r="F73" s="103"/>
      <c r="G73" s="63"/>
      <c r="H73" s="66">
        <v>149.51612903225808</v>
      </c>
      <c r="I73" s="64"/>
      <c r="J73" s="65"/>
    </row>
    <row r="74" spans="2:10" ht="15" customHeight="1">
      <c r="B74" s="104" t="s">
        <v>43</v>
      </c>
      <c r="C74" s="104"/>
      <c r="D74" s="101">
        <f t="shared" si="0"/>
        <v>158.4</v>
      </c>
      <c r="E74" s="102"/>
      <c r="F74" s="103"/>
      <c r="G74" s="63"/>
      <c r="H74" s="66">
        <v>121.07142857142856</v>
      </c>
      <c r="I74" s="64"/>
      <c r="J74" s="65"/>
    </row>
    <row r="75" spans="2:10" ht="15" customHeight="1">
      <c r="B75" s="104" t="s">
        <v>46</v>
      </c>
      <c r="C75" s="104"/>
      <c r="D75" s="101">
        <f t="shared" si="0"/>
        <v>158.4</v>
      </c>
      <c r="E75" s="102"/>
      <c r="F75" s="103"/>
      <c r="G75" s="63"/>
      <c r="H75" s="66">
        <v>146.96774193548376</v>
      </c>
      <c r="I75" s="64"/>
      <c r="J75" s="65"/>
    </row>
    <row r="78" spans="2:10" ht="15">
      <c r="I78" s="34" t="s">
        <v>88</v>
      </c>
    </row>
    <row r="79" spans="2:10" ht="15">
      <c r="I79" s="34" t="s">
        <v>89</v>
      </c>
    </row>
    <row r="80" spans="2:10" ht="15">
      <c r="I80" s="34"/>
    </row>
    <row r="81" spans="2:10" ht="30.75" customHeight="1">
      <c r="B81" s="33">
        <v>1</v>
      </c>
      <c r="C81" s="100" t="s">
        <v>87</v>
      </c>
      <c r="D81" s="100"/>
      <c r="E81" s="100"/>
      <c r="F81" s="100"/>
      <c r="G81" s="100"/>
      <c r="H81" s="100"/>
      <c r="I81" s="100"/>
      <c r="J81" s="100"/>
    </row>
    <row r="82" spans="2:10" ht="32.25" customHeight="1">
      <c r="B82" s="33">
        <v>2</v>
      </c>
      <c r="C82" s="100" t="s">
        <v>85</v>
      </c>
      <c r="D82" s="100"/>
      <c r="E82" s="100"/>
      <c r="F82" s="100"/>
      <c r="G82" s="100"/>
      <c r="H82" s="100"/>
      <c r="I82" s="100"/>
      <c r="J82" s="100"/>
    </row>
    <row r="83" spans="2:10" ht="31.5" customHeight="1">
      <c r="B83" s="33">
        <v>3</v>
      </c>
      <c r="C83" s="100" t="s">
        <v>86</v>
      </c>
      <c r="D83" s="100"/>
      <c r="E83" s="100"/>
      <c r="F83" s="100"/>
      <c r="G83" s="100"/>
      <c r="H83" s="100"/>
      <c r="I83" s="100"/>
      <c r="J83" s="100"/>
    </row>
    <row r="84" spans="2:10" ht="15">
      <c r="B84" s="1"/>
    </row>
  </sheetData>
  <mergeCells count="128">
    <mergeCell ref="C9:D9"/>
    <mergeCell ref="C10:D10"/>
    <mergeCell ref="C11:D11"/>
    <mergeCell ref="C12:D12"/>
    <mergeCell ref="C13:D13"/>
    <mergeCell ref="C14:D14"/>
    <mergeCell ref="B3:J3"/>
    <mergeCell ref="B4:J4"/>
    <mergeCell ref="C5:D5"/>
    <mergeCell ref="C6:D6"/>
    <mergeCell ref="C7:D7"/>
    <mergeCell ref="C8:D8"/>
    <mergeCell ref="F6:J6"/>
    <mergeCell ref="F7:J7"/>
    <mergeCell ref="F8:J8"/>
    <mergeCell ref="F9:J9"/>
    <mergeCell ref="F10:J10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37:D37"/>
    <mergeCell ref="B41:C41"/>
    <mergeCell ref="B42:C42"/>
    <mergeCell ref="B43:C43"/>
    <mergeCell ref="B44:C44"/>
    <mergeCell ref="B45:C45"/>
    <mergeCell ref="C27:D27"/>
    <mergeCell ref="C32:D32"/>
    <mergeCell ref="C33:D33"/>
    <mergeCell ref="C34:D34"/>
    <mergeCell ref="C35:D35"/>
    <mergeCell ref="C36:D36"/>
    <mergeCell ref="B39:J39"/>
    <mergeCell ref="B52:C52"/>
    <mergeCell ref="B53:C53"/>
    <mergeCell ref="B46:C46"/>
    <mergeCell ref="B47:C47"/>
    <mergeCell ref="B48:C48"/>
    <mergeCell ref="B49:C49"/>
    <mergeCell ref="B50:C50"/>
    <mergeCell ref="B51:C51"/>
    <mergeCell ref="I48:J48"/>
    <mergeCell ref="I49:J49"/>
    <mergeCell ref="I50:J50"/>
    <mergeCell ref="I51:J51"/>
    <mergeCell ref="I52:J52"/>
    <mergeCell ref="I53:J53"/>
    <mergeCell ref="B55:C55"/>
    <mergeCell ref="B56:C56"/>
    <mergeCell ref="B57:C57"/>
    <mergeCell ref="E56:F56"/>
    <mergeCell ref="E57:F57"/>
    <mergeCell ref="E58:F58"/>
    <mergeCell ref="E59:F59"/>
    <mergeCell ref="E60:F60"/>
    <mergeCell ref="I41:J41"/>
    <mergeCell ref="I42:J42"/>
    <mergeCell ref="I43:J43"/>
    <mergeCell ref="I44:J44"/>
    <mergeCell ref="I45:J45"/>
    <mergeCell ref="I46:J46"/>
    <mergeCell ref="I47:J47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B63:C63"/>
    <mergeCell ref="B64:C64"/>
    <mergeCell ref="B65:C65"/>
    <mergeCell ref="B66:C66"/>
    <mergeCell ref="B67:C67"/>
    <mergeCell ref="B68:C68"/>
    <mergeCell ref="B62:J62"/>
    <mergeCell ref="E50:F50"/>
    <mergeCell ref="E51:F51"/>
    <mergeCell ref="E52:F52"/>
    <mergeCell ref="E53:F53"/>
    <mergeCell ref="E54:F54"/>
    <mergeCell ref="E55:F55"/>
    <mergeCell ref="I60:J60"/>
    <mergeCell ref="I54:J54"/>
    <mergeCell ref="I55:J55"/>
    <mergeCell ref="I56:J56"/>
    <mergeCell ref="I57:J57"/>
    <mergeCell ref="I58:J58"/>
    <mergeCell ref="I59:J59"/>
    <mergeCell ref="B58:C58"/>
    <mergeCell ref="B59:C59"/>
    <mergeCell ref="B60:C60"/>
    <mergeCell ref="B54:C54"/>
    <mergeCell ref="D63:F63"/>
    <mergeCell ref="G63:J63"/>
    <mergeCell ref="C81:J81"/>
    <mergeCell ref="C82:J82"/>
    <mergeCell ref="C83:J83"/>
    <mergeCell ref="D71:F71"/>
    <mergeCell ref="D72:F72"/>
    <mergeCell ref="D73:F73"/>
    <mergeCell ref="D74:F74"/>
    <mergeCell ref="D75:F75"/>
    <mergeCell ref="B75:C75"/>
    <mergeCell ref="D64:F64"/>
    <mergeCell ref="D65:F65"/>
    <mergeCell ref="D66:F66"/>
    <mergeCell ref="D67:F67"/>
    <mergeCell ref="D68:F68"/>
    <mergeCell ref="D69:F69"/>
    <mergeCell ref="D70:F70"/>
    <mergeCell ref="B69:C69"/>
    <mergeCell ref="B70:C70"/>
    <mergeCell ref="B71:C71"/>
    <mergeCell ref="B72:C72"/>
    <mergeCell ref="B73:C73"/>
    <mergeCell ref="B74:C74"/>
  </mergeCells>
  <pageMargins left="0.38" right="0.17" top="0.53" bottom="0.55000000000000004" header="0.3" footer="0.3"/>
  <pageSetup paperSize="9" scale="86" orientation="portrait" r:id="rId1"/>
  <rowBreaks count="2" manualBreakCount="2">
    <brk id="28" max="16383" man="1"/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35"/>
  <sheetViews>
    <sheetView view="pageBreakPreview" zoomScale="85" zoomScaleNormal="100" zoomScaleSheetLayoutView="85" workbookViewId="0">
      <selection activeCell="O32" sqref="O32"/>
    </sheetView>
  </sheetViews>
  <sheetFormatPr defaultRowHeight="12.75"/>
  <cols>
    <col min="1" max="1" width="16.83203125" customWidth="1"/>
    <col min="2" max="6" width="12.83203125" style="3" customWidth="1"/>
    <col min="7" max="7" width="12.83203125" style="3" hidden="1" customWidth="1"/>
    <col min="8" max="8" width="23.5" customWidth="1"/>
  </cols>
  <sheetData>
    <row r="2" spans="1:10" ht="15.75">
      <c r="H2" s="3" t="s">
        <v>48</v>
      </c>
    </row>
    <row r="3" spans="1:10" ht="92.25" customHeight="1">
      <c r="A3" s="141" t="s">
        <v>128</v>
      </c>
      <c r="B3" s="142"/>
      <c r="C3" s="142"/>
      <c r="D3" s="142"/>
      <c r="E3" s="142"/>
      <c r="F3" s="142"/>
      <c r="G3" s="142"/>
      <c r="H3" s="143"/>
    </row>
    <row r="4" spans="1:10" ht="23.25" customHeight="1">
      <c r="A4" s="144" t="s">
        <v>90</v>
      </c>
      <c r="B4" s="145"/>
      <c r="C4" s="145"/>
      <c r="D4" s="145"/>
      <c r="E4" s="145"/>
      <c r="F4" s="145"/>
      <c r="G4" s="145"/>
      <c r="H4" s="146"/>
    </row>
    <row r="5" spans="1:10" ht="60">
      <c r="A5" s="37" t="s">
        <v>84</v>
      </c>
      <c r="B5" s="38" t="s">
        <v>75</v>
      </c>
      <c r="C5" s="38" t="s">
        <v>62</v>
      </c>
      <c r="D5" s="38" t="s">
        <v>76</v>
      </c>
      <c r="E5" s="38" t="s">
        <v>63</v>
      </c>
      <c r="F5" s="38" t="s">
        <v>64</v>
      </c>
      <c r="G5" s="38"/>
      <c r="H5" s="39" t="s">
        <v>91</v>
      </c>
    </row>
    <row r="6" spans="1:10" ht="18" customHeight="1">
      <c r="A6" s="36" t="s">
        <v>49</v>
      </c>
      <c r="B6" s="35"/>
      <c r="C6" s="35"/>
      <c r="D6" s="35"/>
      <c r="E6" s="35"/>
      <c r="F6" s="44">
        <v>90.656565656565675</v>
      </c>
      <c r="G6" s="44">
        <v>80</v>
      </c>
      <c r="H6" s="28"/>
      <c r="J6">
        <f>F6*160*0.99/100</f>
        <v>143.60000000000002</v>
      </c>
    </row>
    <row r="7" spans="1:10" ht="18" customHeight="1">
      <c r="A7" s="36" t="s">
        <v>50</v>
      </c>
      <c r="B7" s="35"/>
      <c r="C7" s="35"/>
      <c r="D7" s="35"/>
      <c r="E7" s="35"/>
      <c r="F7" s="44">
        <v>95.674486803519088</v>
      </c>
      <c r="G7" s="44">
        <v>80</v>
      </c>
      <c r="H7" s="28"/>
      <c r="J7">
        <f t="shared" ref="J7:J17" si="0">F7*160*0.99/100</f>
        <v>151.54838709677423</v>
      </c>
    </row>
    <row r="8" spans="1:10" ht="18" customHeight="1">
      <c r="A8" s="36" t="s">
        <v>51</v>
      </c>
      <c r="B8" s="35"/>
      <c r="C8" s="35"/>
      <c r="D8" s="35"/>
      <c r="E8" s="35"/>
      <c r="F8" s="44">
        <v>98.063973063973066</v>
      </c>
      <c r="G8" s="44">
        <v>80</v>
      </c>
      <c r="H8" s="28"/>
      <c r="J8">
        <f t="shared" si="0"/>
        <v>155.33333333333334</v>
      </c>
    </row>
    <row r="9" spans="1:10" ht="18" customHeight="1">
      <c r="A9" s="36" t="s">
        <v>52</v>
      </c>
      <c r="B9" s="35"/>
      <c r="C9" s="35"/>
      <c r="D9" s="35"/>
      <c r="E9" s="35"/>
      <c r="F9" s="44">
        <v>94.086021505376323</v>
      </c>
      <c r="G9" s="44">
        <v>99.35</v>
      </c>
      <c r="H9" s="28"/>
      <c r="J9">
        <f t="shared" si="0"/>
        <v>149.0322580645161</v>
      </c>
    </row>
    <row r="10" spans="1:10" ht="18" customHeight="1">
      <c r="A10" s="36" t="s">
        <v>53</v>
      </c>
      <c r="B10" s="35"/>
      <c r="C10" s="35"/>
      <c r="D10" s="35"/>
      <c r="E10" s="35"/>
      <c r="F10" s="44">
        <v>97.839958727055489</v>
      </c>
      <c r="G10" s="44">
        <v>136.77000000000001</v>
      </c>
      <c r="H10" s="28"/>
      <c r="J10">
        <f t="shared" si="0"/>
        <v>154.97849462365591</v>
      </c>
    </row>
    <row r="11" spans="1:10" ht="18" customHeight="1">
      <c r="A11" s="36" t="s">
        <v>54</v>
      </c>
      <c r="B11" s="35"/>
      <c r="C11" s="35"/>
      <c r="D11" s="35"/>
      <c r="E11" s="35"/>
      <c r="F11" s="44">
        <v>88.210227272727266</v>
      </c>
      <c r="G11" s="44">
        <v>160</v>
      </c>
      <c r="H11" s="28"/>
      <c r="J11">
        <f t="shared" si="0"/>
        <v>139.72499999999999</v>
      </c>
    </row>
    <row r="12" spans="1:10" ht="18" customHeight="1">
      <c r="A12" s="36" t="s">
        <v>55</v>
      </c>
      <c r="B12" s="35"/>
      <c r="C12" s="35"/>
      <c r="D12" s="35"/>
      <c r="E12" s="35"/>
      <c r="F12" s="44">
        <v>96.652003910068444</v>
      </c>
      <c r="G12" s="44">
        <v>160</v>
      </c>
      <c r="H12" s="28"/>
      <c r="J12">
        <f t="shared" si="0"/>
        <v>153.09677419354841</v>
      </c>
    </row>
    <row r="13" spans="1:10" ht="18" customHeight="1">
      <c r="A13" s="36" t="s">
        <v>56</v>
      </c>
      <c r="B13" s="35"/>
      <c r="C13" s="35"/>
      <c r="D13" s="35"/>
      <c r="E13" s="35"/>
      <c r="F13" s="44">
        <v>92.129629629629648</v>
      </c>
      <c r="G13" s="44">
        <v>160</v>
      </c>
      <c r="H13" s="28"/>
      <c r="J13">
        <f t="shared" si="0"/>
        <v>145.93333333333337</v>
      </c>
    </row>
    <row r="14" spans="1:10" ht="18" customHeight="1">
      <c r="A14" s="36" t="s">
        <v>57</v>
      </c>
      <c r="B14" s="35"/>
      <c r="C14" s="35"/>
      <c r="D14" s="35"/>
      <c r="E14" s="35"/>
      <c r="F14" s="44">
        <v>92.864125122189662</v>
      </c>
      <c r="G14" s="44">
        <v>160</v>
      </c>
      <c r="H14" s="28"/>
      <c r="J14">
        <f t="shared" si="0"/>
        <v>147.09677419354841</v>
      </c>
    </row>
    <row r="15" spans="1:10" ht="18" customHeight="1">
      <c r="A15" s="36" t="s">
        <v>58</v>
      </c>
      <c r="B15" s="35"/>
      <c r="C15" s="35"/>
      <c r="D15" s="35"/>
      <c r="E15" s="35"/>
      <c r="F15" s="44">
        <v>94.391495601173034</v>
      </c>
      <c r="G15" s="44">
        <v>160</v>
      </c>
      <c r="H15" s="28"/>
      <c r="J15">
        <f t="shared" si="0"/>
        <v>149.51612903225808</v>
      </c>
    </row>
    <row r="16" spans="1:10" ht="18" customHeight="1">
      <c r="A16" s="36" t="s">
        <v>59</v>
      </c>
      <c r="B16" s="35"/>
      <c r="C16" s="35"/>
      <c r="D16" s="35"/>
      <c r="E16" s="35"/>
      <c r="F16" s="44">
        <v>76.433982683982677</v>
      </c>
      <c r="G16" s="44">
        <v>160</v>
      </c>
      <c r="H16" s="28"/>
      <c r="J16">
        <f t="shared" si="0"/>
        <v>121.07142857142856</v>
      </c>
    </row>
    <row r="17" spans="1:10" ht="18" customHeight="1">
      <c r="A17" s="36" t="s">
        <v>60</v>
      </c>
      <c r="B17" s="35"/>
      <c r="C17" s="35"/>
      <c r="D17" s="35"/>
      <c r="E17" s="43">
        <v>101.010101010101</v>
      </c>
      <c r="F17" s="44">
        <v>92.782665363310457</v>
      </c>
      <c r="G17" s="44">
        <v>160</v>
      </c>
      <c r="H17" s="28"/>
      <c r="J17">
        <f t="shared" si="0"/>
        <v>146.96774193548376</v>
      </c>
    </row>
    <row r="18" spans="1:10" ht="18" customHeight="1">
      <c r="A18" s="36" t="s">
        <v>61</v>
      </c>
      <c r="B18" s="35"/>
      <c r="C18" s="35"/>
      <c r="D18" s="35"/>
      <c r="E18" s="96">
        <f>(E17*40*20+E17*80*1)/(40*20+80*1)</f>
        <v>101.010101010101</v>
      </c>
      <c r="F18" s="95">
        <f>(F6*30*G6+F7*31*G7+F8*30*G8+F9*31*G9+F10*31*G10+F11*30*G11+F12*31*G12+F13*30*G13+F14*31*G14+F15*31*G15+F16*28*G16+F17*31*G17)/(30*G6+31*G7+30*G8+31*G9+31*G10+30*G11+31*G12+30*G13+31*G14+31*G15+28*G16+31*G17)</f>
        <v>92.153065872656072</v>
      </c>
      <c r="G18" s="35"/>
      <c r="H18" s="28"/>
    </row>
    <row r="19" spans="1:10" ht="15">
      <c r="A19" s="93"/>
      <c r="B19" s="45"/>
      <c r="C19" s="45"/>
      <c r="D19" s="45"/>
      <c r="E19" s="45"/>
      <c r="F19" s="94"/>
      <c r="G19" s="45"/>
    </row>
    <row r="20" spans="1:10" ht="24" customHeight="1">
      <c r="A20" s="144" t="s">
        <v>92</v>
      </c>
      <c r="B20" s="145"/>
      <c r="C20" s="145"/>
      <c r="D20" s="145"/>
      <c r="E20" s="145"/>
      <c r="F20" s="145"/>
      <c r="G20" s="145"/>
      <c r="H20" s="146"/>
    </row>
    <row r="21" spans="1:10" ht="63" customHeight="1">
      <c r="A21" s="38" t="s">
        <v>84</v>
      </c>
      <c r="B21" s="38" t="s">
        <v>75</v>
      </c>
      <c r="C21" s="38" t="s">
        <v>62</v>
      </c>
      <c r="D21" s="38" t="s">
        <v>76</v>
      </c>
      <c r="E21" s="38" t="s">
        <v>63</v>
      </c>
      <c r="F21" s="38" t="s">
        <v>64</v>
      </c>
      <c r="G21" s="38"/>
      <c r="H21" s="39" t="s">
        <v>93</v>
      </c>
    </row>
    <row r="22" spans="1:10" ht="18" customHeight="1">
      <c r="A22" s="36" t="s">
        <v>49</v>
      </c>
      <c r="B22" s="35"/>
      <c r="C22" s="35"/>
      <c r="D22" s="35"/>
      <c r="E22" s="35"/>
      <c r="F22" s="35"/>
      <c r="G22" s="35"/>
      <c r="H22" s="28"/>
    </row>
    <row r="23" spans="1:10" ht="18" customHeight="1">
      <c r="A23" s="36" t="s">
        <v>50</v>
      </c>
      <c r="B23" s="35"/>
      <c r="C23" s="35"/>
      <c r="D23" s="35"/>
      <c r="E23" s="35"/>
      <c r="F23" s="35"/>
      <c r="G23" s="35"/>
      <c r="H23" s="28"/>
    </row>
    <row r="24" spans="1:10" ht="18" customHeight="1">
      <c r="A24" s="36" t="s">
        <v>51</v>
      </c>
      <c r="B24" s="147" t="s">
        <v>169</v>
      </c>
      <c r="C24" s="148"/>
      <c r="D24" s="148"/>
      <c r="E24" s="148"/>
      <c r="F24" s="148"/>
      <c r="G24" s="148"/>
      <c r="H24" s="149"/>
    </row>
    <row r="25" spans="1:10" ht="18" customHeight="1">
      <c r="A25" s="36" t="s">
        <v>52</v>
      </c>
      <c r="B25" s="150"/>
      <c r="C25" s="151"/>
      <c r="D25" s="151"/>
      <c r="E25" s="151"/>
      <c r="F25" s="151"/>
      <c r="G25" s="151"/>
      <c r="H25" s="152"/>
    </row>
    <row r="26" spans="1:10" ht="18" customHeight="1">
      <c r="A26" s="36" t="s">
        <v>53</v>
      </c>
      <c r="B26" s="150"/>
      <c r="C26" s="151"/>
      <c r="D26" s="151"/>
      <c r="E26" s="151"/>
      <c r="F26" s="151"/>
      <c r="G26" s="151"/>
      <c r="H26" s="152"/>
    </row>
    <row r="27" spans="1:10" ht="18" customHeight="1">
      <c r="A27" s="36" t="s">
        <v>54</v>
      </c>
      <c r="B27" s="150"/>
      <c r="C27" s="151"/>
      <c r="D27" s="151"/>
      <c r="E27" s="151"/>
      <c r="F27" s="151"/>
      <c r="G27" s="151"/>
      <c r="H27" s="152"/>
    </row>
    <row r="28" spans="1:10" ht="18" customHeight="1">
      <c r="A28" s="36" t="s">
        <v>55</v>
      </c>
      <c r="B28" s="150"/>
      <c r="C28" s="151"/>
      <c r="D28" s="151"/>
      <c r="E28" s="151"/>
      <c r="F28" s="151"/>
      <c r="G28" s="151"/>
      <c r="H28" s="152"/>
    </row>
    <row r="29" spans="1:10" ht="18" customHeight="1">
      <c r="A29" s="36" t="s">
        <v>56</v>
      </c>
      <c r="B29" s="150"/>
      <c r="C29" s="151"/>
      <c r="D29" s="151"/>
      <c r="E29" s="151"/>
      <c r="F29" s="151"/>
      <c r="G29" s="151"/>
      <c r="H29" s="152"/>
    </row>
    <row r="30" spans="1:10" ht="18" customHeight="1">
      <c r="A30" s="36" t="s">
        <v>57</v>
      </c>
      <c r="B30" s="153"/>
      <c r="C30" s="154"/>
      <c r="D30" s="154"/>
      <c r="E30" s="154"/>
      <c r="F30" s="154"/>
      <c r="G30" s="154"/>
      <c r="H30" s="155"/>
    </row>
    <row r="31" spans="1:10" ht="18" customHeight="1">
      <c r="A31" s="36" t="s">
        <v>58</v>
      </c>
      <c r="B31" s="35"/>
      <c r="C31" s="35"/>
      <c r="D31" s="35"/>
      <c r="E31" s="35"/>
      <c r="F31" s="35"/>
      <c r="G31" s="35"/>
      <c r="H31" s="28"/>
    </row>
    <row r="32" spans="1:10" ht="18" customHeight="1">
      <c r="A32" s="36" t="s">
        <v>59</v>
      </c>
      <c r="B32" s="35"/>
      <c r="C32" s="35"/>
      <c r="D32" s="35"/>
      <c r="E32" s="35"/>
      <c r="F32" s="35"/>
      <c r="G32" s="35"/>
      <c r="H32" s="28"/>
    </row>
    <row r="33" spans="1:8" ht="18" customHeight="1">
      <c r="A33" s="36" t="s">
        <v>60</v>
      </c>
      <c r="B33" s="35"/>
      <c r="C33" s="35"/>
      <c r="D33" s="35"/>
      <c r="E33" s="35"/>
      <c r="F33" s="35"/>
      <c r="G33" s="35"/>
      <c r="H33" s="28"/>
    </row>
    <row r="34" spans="1:8" ht="18" customHeight="1">
      <c r="A34" s="36" t="s">
        <v>61</v>
      </c>
      <c r="B34" s="35"/>
      <c r="C34" s="35"/>
      <c r="D34" s="35"/>
      <c r="E34" s="35"/>
      <c r="F34" s="35"/>
      <c r="G34" s="35"/>
      <c r="H34" s="28"/>
    </row>
    <row r="35" spans="1:8">
      <c r="A35" s="3"/>
    </row>
  </sheetData>
  <mergeCells count="4">
    <mergeCell ref="A3:H3"/>
    <mergeCell ref="A4:H4"/>
    <mergeCell ref="A20:H20"/>
    <mergeCell ref="B24:H30"/>
  </mergeCells>
  <pageMargins left="0.54" right="0.31" top="0.45" bottom="0.38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view="pageBreakPreview" zoomScaleNormal="100" zoomScaleSheetLayoutView="100" workbookViewId="0">
      <selection activeCell="L55" sqref="L55"/>
    </sheetView>
  </sheetViews>
  <sheetFormatPr defaultRowHeight="12.75"/>
  <cols>
    <col min="1" max="1" width="5.83203125" style="47" customWidth="1"/>
    <col min="2" max="2" width="36.6640625" style="46" customWidth="1"/>
    <col min="3" max="15" width="11.83203125" style="46" customWidth="1"/>
    <col min="16" max="16384" width="9.33203125" style="46"/>
  </cols>
  <sheetData>
    <row r="1" spans="1:15" ht="15.75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49" t="s">
        <v>127</v>
      </c>
      <c r="O1" s="71"/>
    </row>
    <row r="2" spans="1:15" ht="15.75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49"/>
      <c r="O2" s="71"/>
    </row>
    <row r="3" spans="1:15" ht="20.100000000000001" customHeight="1">
      <c r="A3" s="163" t="s">
        <v>103</v>
      </c>
      <c r="B3" s="163"/>
      <c r="C3" s="156" t="s">
        <v>133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8"/>
    </row>
    <row r="4" spans="1:15" ht="20.100000000000001" customHeight="1">
      <c r="A4" s="163" t="s">
        <v>104</v>
      </c>
      <c r="B4" s="163"/>
      <c r="C4" s="156" t="s">
        <v>134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8"/>
    </row>
    <row r="5" spans="1:15" ht="20.100000000000001" customHeight="1">
      <c r="A5" s="163" t="s">
        <v>105</v>
      </c>
      <c r="B5" s="163"/>
      <c r="C5" s="156" t="s">
        <v>139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8"/>
    </row>
    <row r="6" spans="1:15" ht="20.100000000000001" customHeight="1">
      <c r="A6" s="167" t="s">
        <v>106</v>
      </c>
      <c r="B6" s="168"/>
      <c r="C6" s="168"/>
      <c r="D6" s="168"/>
      <c r="E6" s="168"/>
      <c r="F6" s="72"/>
      <c r="G6" s="72"/>
      <c r="H6" s="72"/>
      <c r="I6" s="72" t="s">
        <v>140</v>
      </c>
      <c r="J6" s="72"/>
      <c r="K6" s="72"/>
      <c r="L6" s="72"/>
      <c r="M6" s="72"/>
      <c r="N6" s="72"/>
      <c r="O6" s="73"/>
    </row>
    <row r="7" spans="1:15" ht="20.100000000000001" customHeight="1">
      <c r="A7" s="163" t="s">
        <v>107</v>
      </c>
      <c r="B7" s="163"/>
      <c r="C7" s="169">
        <v>42583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1"/>
    </row>
    <row r="8" spans="1:15" ht="20.100000000000001" customHeight="1">
      <c r="A8" s="163" t="s">
        <v>108</v>
      </c>
      <c r="B8" s="163"/>
      <c r="C8" s="156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8"/>
    </row>
    <row r="9" spans="1:15" ht="15.75">
      <c r="A9" s="74"/>
      <c r="B9" s="75"/>
      <c r="C9" s="76" t="s">
        <v>94</v>
      </c>
      <c r="D9" s="76" t="s">
        <v>95</v>
      </c>
      <c r="E9" s="76" t="s">
        <v>96</v>
      </c>
      <c r="F9" s="76" t="s">
        <v>97</v>
      </c>
      <c r="G9" s="76" t="s">
        <v>98</v>
      </c>
      <c r="H9" s="76" t="s">
        <v>99</v>
      </c>
      <c r="I9" s="76" t="s">
        <v>100</v>
      </c>
      <c r="J9" s="76" t="s">
        <v>101</v>
      </c>
      <c r="K9" s="76" t="s">
        <v>75</v>
      </c>
      <c r="L9" s="76" t="s">
        <v>62</v>
      </c>
      <c r="M9" s="76" t="s">
        <v>76</v>
      </c>
      <c r="N9" s="76" t="s">
        <v>63</v>
      </c>
      <c r="O9" s="76" t="s">
        <v>64</v>
      </c>
    </row>
    <row r="10" spans="1:15" ht="20.100000000000001" customHeight="1">
      <c r="A10" s="77">
        <v>1</v>
      </c>
      <c r="B10" s="78" t="s">
        <v>144</v>
      </c>
      <c r="C10" s="164" t="s">
        <v>138</v>
      </c>
      <c r="D10" s="165"/>
      <c r="E10" s="165"/>
      <c r="F10" s="165"/>
      <c r="G10" s="165"/>
      <c r="H10" s="165"/>
      <c r="I10" s="165"/>
      <c r="J10" s="165"/>
      <c r="K10" s="165"/>
      <c r="L10" s="165"/>
      <c r="M10" s="166"/>
      <c r="N10" s="79">
        <v>101.02</v>
      </c>
      <c r="O10" s="79">
        <v>92.15</v>
      </c>
    </row>
    <row r="11" spans="1:15" ht="20.100000000000001" customHeight="1">
      <c r="A11" s="77">
        <v>2</v>
      </c>
      <c r="B11" s="80" t="s">
        <v>109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15" s="59" customFormat="1" ht="20.100000000000001" customHeight="1">
      <c r="A12" s="82">
        <v>3</v>
      </c>
      <c r="B12" s="83" t="s">
        <v>110</v>
      </c>
      <c r="C12" s="164" t="s">
        <v>138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6"/>
      <c r="N12" s="79">
        <v>15.2875</v>
      </c>
      <c r="O12" s="79">
        <v>581.37400000000002</v>
      </c>
    </row>
    <row r="13" spans="1:15" ht="20.100000000000001" customHeight="1">
      <c r="A13" s="77">
        <v>4</v>
      </c>
      <c r="B13" s="80" t="s">
        <v>111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s="59" customFormat="1" ht="20.100000000000001" customHeight="1">
      <c r="A14" s="82">
        <v>5</v>
      </c>
      <c r="B14" s="83" t="s">
        <v>112</v>
      </c>
      <c r="C14" s="164" t="s">
        <v>138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6"/>
      <c r="N14" s="79">
        <v>18.752599999999997</v>
      </c>
      <c r="O14" s="79">
        <v>603.14430000000004</v>
      </c>
    </row>
    <row r="15" spans="1:15" ht="34.5" customHeight="1">
      <c r="A15" s="77">
        <v>6</v>
      </c>
      <c r="B15" s="78" t="s">
        <v>145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1:15" ht="18.75" customHeight="1">
      <c r="A16" s="77">
        <v>7</v>
      </c>
      <c r="B16" s="80" t="s">
        <v>113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5" ht="36" customHeight="1">
      <c r="A17" s="77">
        <v>8</v>
      </c>
      <c r="B17" s="78" t="s">
        <v>146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 ht="33" customHeight="1">
      <c r="A18" s="77">
        <v>9</v>
      </c>
      <c r="B18" s="78" t="s">
        <v>147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1:15" ht="35.25" customHeight="1">
      <c r="A19" s="77">
        <v>10</v>
      </c>
      <c r="B19" s="78" t="s">
        <v>148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1:15" ht="48.75" customHeight="1">
      <c r="A20" s="77">
        <v>11</v>
      </c>
      <c r="B20" s="78" t="s">
        <v>149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1:15" ht="33" customHeight="1">
      <c r="A21" s="77">
        <v>12</v>
      </c>
      <c r="B21" s="78" t="s">
        <v>150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15" ht="21" customHeight="1">
      <c r="A22" s="77">
        <v>13</v>
      </c>
      <c r="B22" s="80" t="s">
        <v>114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1:15" ht="33" customHeight="1">
      <c r="A23" s="77">
        <v>14</v>
      </c>
      <c r="B23" s="78" t="s">
        <v>151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ht="33.75" customHeight="1">
      <c r="A24" s="77">
        <v>15</v>
      </c>
      <c r="B24" s="78" t="s">
        <v>152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1:15" ht="51" customHeight="1">
      <c r="A25" s="77">
        <v>16</v>
      </c>
      <c r="B25" s="78" t="s">
        <v>153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5" ht="34.5" customHeight="1">
      <c r="A26" s="77">
        <v>17</v>
      </c>
      <c r="B26" s="78" t="s">
        <v>154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18.75" customHeight="1">
      <c r="A27" s="77">
        <v>18</v>
      </c>
      <c r="B27" s="80" t="s">
        <v>115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1:15" ht="35.25" customHeight="1">
      <c r="A28" s="77">
        <v>19</v>
      </c>
      <c r="B28" s="78" t="s">
        <v>155</v>
      </c>
      <c r="C28" s="164" t="s">
        <v>138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6"/>
      <c r="N28" s="84">
        <v>0.88</v>
      </c>
      <c r="O28" s="85">
        <v>1.34</v>
      </c>
    </row>
    <row r="29" spans="1:15" ht="34.5" customHeight="1">
      <c r="A29" s="77">
        <v>20</v>
      </c>
      <c r="B29" s="78" t="s">
        <v>156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79">
        <f>N32-N30-N41</f>
        <v>742.60450000000014</v>
      </c>
      <c r="O29" s="79">
        <f>O32-O30-O41</f>
        <v>722.04920000000016</v>
      </c>
    </row>
    <row r="30" spans="1:15" ht="21.75" customHeight="1">
      <c r="A30" s="77">
        <v>21</v>
      </c>
      <c r="B30" s="80" t="s">
        <v>116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79">
        <f>N32*0.3</f>
        <v>318.41400000000004</v>
      </c>
      <c r="O30" s="79">
        <f>O32*0.3</f>
        <v>318.41400000000004</v>
      </c>
    </row>
    <row r="31" spans="1:15" ht="50.25" customHeight="1">
      <c r="A31" s="77">
        <v>22</v>
      </c>
      <c r="B31" s="78" t="s">
        <v>157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1:15" ht="34.5" customHeight="1">
      <c r="A32" s="77">
        <v>23</v>
      </c>
      <c r="B32" s="78" t="s">
        <v>158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>
        <v>1061.3800000000001</v>
      </c>
      <c r="O32" s="81">
        <v>1061.3800000000001</v>
      </c>
    </row>
    <row r="33" spans="1:15" ht="34.5" customHeight="1">
      <c r="A33" s="77">
        <v>24</v>
      </c>
      <c r="B33" s="78" t="s">
        <v>159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1:15" ht="36" customHeight="1">
      <c r="A34" s="86"/>
      <c r="B34" s="78" t="s">
        <v>160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1:15" ht="20.100000000000001" customHeight="1">
      <c r="A35" s="86"/>
      <c r="B35" s="80" t="s">
        <v>117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79">
        <v>0.8851</v>
      </c>
      <c r="O35" s="79">
        <v>51.218699999999998</v>
      </c>
    </row>
    <row r="36" spans="1:15" ht="20.100000000000001" customHeight="1">
      <c r="A36" s="86"/>
      <c r="B36" s="80" t="s">
        <v>118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1:15" ht="20.100000000000001" customHeight="1">
      <c r="A37" s="86"/>
      <c r="B37" s="80" t="s">
        <v>119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1:15" ht="20.100000000000001" customHeight="1">
      <c r="A38" s="86"/>
      <c r="B38" s="80" t="s">
        <v>117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79">
        <v>1.0464</v>
      </c>
      <c r="O38" s="79">
        <v>48.559399999999997</v>
      </c>
    </row>
    <row r="39" spans="1:15" ht="34.5" customHeight="1">
      <c r="A39" s="86"/>
      <c r="B39" s="78" t="s">
        <v>161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1:15" ht="33.75" customHeight="1">
      <c r="A40" s="86"/>
      <c r="B40" s="78" t="s">
        <v>162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1:15" ht="20.100000000000001" customHeight="1">
      <c r="A41" s="86"/>
      <c r="B41" s="80" t="s">
        <v>117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79">
        <v>0.36149999999999999</v>
      </c>
      <c r="O41" s="79">
        <v>20.916799999999999</v>
      </c>
    </row>
    <row r="42" spans="1:15" ht="20.100000000000001" customHeight="1">
      <c r="A42" s="86"/>
      <c r="B42" s="80" t="s">
        <v>118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1:15" ht="32.25" customHeight="1">
      <c r="A43" s="86"/>
      <c r="B43" s="80" t="s">
        <v>120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5" ht="20.100000000000001" customHeight="1">
      <c r="A44" s="86"/>
      <c r="B44" s="80" t="s">
        <v>117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79">
        <v>2.3300000000000001E-2</v>
      </c>
      <c r="O44" s="79">
        <v>2.5232000000000001</v>
      </c>
    </row>
    <row r="45" spans="1:15" ht="20.100000000000001" customHeight="1">
      <c r="A45" s="86"/>
      <c r="B45" s="80" t="s">
        <v>118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1:15" ht="50.25" customHeight="1">
      <c r="A46" s="86"/>
      <c r="B46" s="80" t="s">
        <v>102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1:15" ht="13.5" customHeight="1">
      <c r="A47" s="86"/>
      <c r="B47" s="80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1:15" ht="20.100000000000001" customHeight="1">
      <c r="A48" s="86"/>
      <c r="B48" s="80" t="s">
        <v>117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>
        <v>0.63249999999999995</v>
      </c>
      <c r="O48" s="88">
        <v>34.2485</v>
      </c>
    </row>
    <row r="49" spans="1:15" ht="20.100000000000001" customHeight="1">
      <c r="A49" s="86"/>
      <c r="B49" s="80" t="s">
        <v>118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1:15" ht="33" customHeight="1">
      <c r="A50" s="86"/>
      <c r="B50" s="80" t="s">
        <v>121</v>
      </c>
      <c r="C50" s="160" t="s">
        <v>169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2"/>
    </row>
    <row r="51" spans="1:15" ht="20.100000000000001" customHeight="1">
      <c r="A51" s="77">
        <v>25</v>
      </c>
      <c r="B51" s="80" t="s">
        <v>165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>
        <f>N35+N38+N41+N44+N48</f>
        <v>2.9487999999999999</v>
      </c>
      <c r="O51" s="88">
        <f>O35+O38+O41+O44+O48</f>
        <v>157.4666</v>
      </c>
    </row>
    <row r="52" spans="1:15" ht="20.100000000000001" customHeight="1">
      <c r="A52" s="77">
        <v>26</v>
      </c>
      <c r="B52" s="80" t="s">
        <v>122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1:15" ht="20.100000000000001" customHeight="1">
      <c r="A53" s="77">
        <v>27</v>
      </c>
      <c r="B53" s="80" t="s">
        <v>123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1:15" ht="33.75" customHeight="1">
      <c r="A54" s="77">
        <v>28</v>
      </c>
      <c r="B54" s="78" t="s">
        <v>163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>
        <v>4.6906992000000001</v>
      </c>
      <c r="O54" s="88">
        <v>0.56447250000000004</v>
      </c>
    </row>
    <row r="55" spans="1:15" ht="32.25" customHeight="1">
      <c r="A55" s="77">
        <v>29</v>
      </c>
      <c r="B55" s="80" t="s">
        <v>170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1:15" ht="20.100000000000001" customHeight="1">
      <c r="A56" s="77">
        <v>30</v>
      </c>
      <c r="B56" s="80" t="s">
        <v>166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>
        <v>-8.7501105999999993</v>
      </c>
      <c r="O56" s="88">
        <v>-92.017335900000006</v>
      </c>
    </row>
    <row r="57" spans="1:15" ht="20.100000000000001" customHeight="1">
      <c r="A57" s="77">
        <v>31</v>
      </c>
      <c r="B57" s="80" t="s">
        <v>124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>
        <v>-0.70999999999999908</v>
      </c>
      <c r="O57" s="88">
        <v>16.165010000000507</v>
      </c>
    </row>
    <row r="58" spans="1:15" ht="20.100000000000001" customHeight="1">
      <c r="A58" s="77">
        <v>32</v>
      </c>
      <c r="B58" s="80" t="s">
        <v>125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1:15" ht="32.25" customHeight="1">
      <c r="A59" s="77">
        <v>33</v>
      </c>
      <c r="B59" s="80" t="s">
        <v>126</v>
      </c>
      <c r="C59" s="87"/>
      <c r="D59" s="87"/>
      <c r="E59" s="87"/>
      <c r="F59" s="87"/>
      <c r="G59" s="87"/>
      <c r="H59" s="87"/>
      <c r="I59" s="88"/>
      <c r="J59" s="88"/>
      <c r="K59" s="88"/>
      <c r="L59" s="88"/>
      <c r="M59" s="88"/>
      <c r="N59" s="88">
        <v>-0.2053682</v>
      </c>
      <c r="O59" s="88">
        <v>1.8153816</v>
      </c>
    </row>
    <row r="60" spans="1:15" customFormat="1" ht="19.5" customHeight="1">
      <c r="A60" s="90" t="s">
        <v>168</v>
      </c>
      <c r="B60" s="91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</row>
    <row r="61" spans="1:15" customFormat="1" ht="20.25" customHeight="1">
      <c r="A61" s="90" t="s">
        <v>167</v>
      </c>
      <c r="B61" s="91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</row>
    <row r="62" spans="1:15" customFormat="1" ht="36" customHeight="1">
      <c r="A62" s="159" t="s">
        <v>171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</row>
    <row r="63" spans="1:15" ht="15">
      <c r="A63" s="89" t="s">
        <v>141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</row>
    <row r="64" spans="1:15" ht="15">
      <c r="A64" s="71" t="s">
        <v>164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1:15" ht="15">
      <c r="A65" s="89" t="s">
        <v>142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</row>
    <row r="66" spans="1:15" ht="15">
      <c r="A66" s="89" t="s">
        <v>143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</row>
    <row r="67" spans="1:15">
      <c r="A67" s="48"/>
    </row>
  </sheetData>
  <mergeCells count="17">
    <mergeCell ref="A8:B8"/>
    <mergeCell ref="C8:O8"/>
    <mergeCell ref="A62:O62"/>
    <mergeCell ref="C50:O50"/>
    <mergeCell ref="A3:B3"/>
    <mergeCell ref="C3:O3"/>
    <mergeCell ref="A4:B4"/>
    <mergeCell ref="C4:O4"/>
    <mergeCell ref="A5:B5"/>
    <mergeCell ref="C5:O5"/>
    <mergeCell ref="C10:M10"/>
    <mergeCell ref="C12:M12"/>
    <mergeCell ref="C14:M14"/>
    <mergeCell ref="C28:M28"/>
    <mergeCell ref="A6:E6"/>
    <mergeCell ref="A7:B7"/>
    <mergeCell ref="C7:O7"/>
  </mergeCells>
  <pageMargins left="0.51181102362204722" right="0.19685039370078741" top="0.55118110236220474" bottom="0.43307086614173229" header="0.31496062992125984" footer="0.31496062992125984"/>
  <pageSetup paperSize="9" scale="54" fitToHeight="2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TLDIV PS</vt:lpstr>
      <vt:lpstr>Annexure-III 1 to 3</vt:lpstr>
      <vt:lpstr>Annexure-IV</vt:lpstr>
      <vt:lpstr>Annexure-XIX (TLDP-IV)</vt:lpstr>
      <vt:lpstr>'Annexure-III 1 to 3'!Print_Area</vt:lpstr>
      <vt:lpstr>'Annexure-IV'!Print_Area</vt:lpstr>
      <vt:lpstr>'Annexure-XIX (TLDP-IV)'!Print_Area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dhanush</cp:lastModifiedBy>
  <cp:lastPrinted>2018-01-25T07:12:41Z</cp:lastPrinted>
  <dcterms:created xsi:type="dcterms:W3CDTF">2017-11-17T07:25:10Z</dcterms:created>
  <dcterms:modified xsi:type="dcterms:W3CDTF">2018-01-29T09:22:51Z</dcterms:modified>
</cp:coreProperties>
</file>